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34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35.xml" ContentType="application/vnd.openxmlformats-officedocument.drawing+xml"/>
  <Override PartName="/xl/charts/chart37.xml" ContentType="application/vnd.openxmlformats-officedocument.drawingml.chart+xml"/>
  <Override PartName="/xl/drawings/drawing36.xml" ContentType="application/vnd.openxmlformats-officedocument.drawingml.chartshapes+xml"/>
  <Override PartName="/xl/charts/chart38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39.xml" ContentType="application/vnd.openxmlformats-officedocument.drawingml.chart+xml"/>
  <Override PartName="/xl/drawings/drawing39.xml" ContentType="application/vnd.openxmlformats-officedocument.drawingml.chartshapes+xml"/>
  <Override PartName="/xl/charts/chart40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wfark\Desktop\"/>
    </mc:Choice>
  </mc:AlternateContent>
  <xr:revisionPtr revIDLastSave="0" documentId="13_ncr:1_{6560B174-B966-46FA-9BBE-AC62126A26A3}" xr6:coauthVersionLast="36" xr6:coauthVersionMax="36" xr10:uidLastSave="{00000000-0000-0000-0000-000000000000}"/>
  <bookViews>
    <workbookView xWindow="240" yWindow="540" windowWidth="20112" windowHeight="7572" firstSheet="41" activeTab="41" xr2:uid="{00000000-000D-0000-FFFF-FFFF00000000}"/>
  </bookViews>
  <sheets>
    <sheet name="Graphik Dez 12" sheetId="1" state="hidden" r:id="rId1"/>
    <sheet name="Graphik Jan 13" sheetId="6" state="hidden" r:id="rId2"/>
    <sheet name="Graphik Feb 13" sheetId="9" state="hidden" r:id="rId3"/>
    <sheet name="Graphik Mär 13" sheetId="11" state="hidden" r:id="rId4"/>
    <sheet name="Graphik Apr 13" sheetId="14" state="hidden" r:id="rId5"/>
    <sheet name="Graphik Mai 13 " sheetId="15" state="hidden" r:id="rId6"/>
    <sheet name="Graphik Juni 13" sheetId="16" state="hidden" r:id="rId7"/>
    <sheet name="Graphik Juli 13" sheetId="18" state="hidden" r:id="rId8"/>
    <sheet name="Graphik Aug 13" sheetId="17" state="hidden" r:id="rId9"/>
    <sheet name="Graphik Sep 13" sheetId="20" state="hidden" r:id="rId10"/>
    <sheet name="Graphik Okt 13" sheetId="21" state="hidden" r:id="rId11"/>
    <sheet name="Graphik Nov 13" sheetId="22" state="hidden" r:id="rId12"/>
    <sheet name="Dezember 13 " sheetId="29" state="hidden" r:id="rId13"/>
    <sheet name="Januar 14" sheetId="26" state="hidden" r:id="rId14"/>
    <sheet name="Februar 14" sheetId="31" state="hidden" r:id="rId15"/>
    <sheet name="März 14 " sheetId="33" state="hidden" r:id="rId16"/>
    <sheet name="April 14 " sheetId="34" state="hidden" r:id="rId17"/>
    <sheet name="Mai 14" sheetId="32" state="hidden" r:id="rId18"/>
    <sheet name="Juni 14" sheetId="36" state="hidden" r:id="rId19"/>
    <sheet name="Juli 14 " sheetId="38" state="hidden" r:id="rId20"/>
    <sheet name="Aug 14" sheetId="37" state="hidden" r:id="rId21"/>
    <sheet name="Sep 14" sheetId="39" state="hidden" r:id="rId22"/>
    <sheet name="Okt 14" sheetId="40" state="hidden" r:id="rId23"/>
    <sheet name="Nov 14" sheetId="42" state="hidden" r:id="rId24"/>
    <sheet name="Dez 14" sheetId="46" state="hidden" r:id="rId25"/>
    <sheet name="Jan 15" sheetId="45" state="hidden" r:id="rId26"/>
    <sheet name="Feb 15 " sheetId="49" state="hidden" r:id="rId27"/>
    <sheet name="Mär 15" sheetId="52" state="hidden" r:id="rId28"/>
    <sheet name="Apr 15" sheetId="53" state="hidden" r:id="rId29"/>
    <sheet name="Mai 15" sheetId="51" state="hidden" r:id="rId30"/>
    <sheet name="Juni 15" sheetId="55" state="hidden" r:id="rId31"/>
    <sheet name="Juli 15 " sheetId="56" state="hidden" r:id="rId32"/>
    <sheet name="Aug. 15 " sheetId="57" state="hidden" r:id="rId33"/>
    <sheet name="Sep. 15" sheetId="61" state="hidden" r:id="rId34"/>
    <sheet name=" Okt. 15 " sheetId="58" state="hidden" r:id="rId35"/>
    <sheet name=" Nov. 15" sheetId="63" state="hidden" r:id="rId36"/>
    <sheet name="Dez. 15" sheetId="62" state="hidden" r:id="rId37"/>
    <sheet name="Gesamkosten Mon. 13" sheetId="10" state="hidden" r:id="rId38"/>
    <sheet name="Gesamkosten Mon. 14" sheetId="30" state="hidden" r:id="rId39"/>
    <sheet name="Gesamkosten Mon. 15" sheetId="68" state="hidden" r:id="rId40"/>
    <sheet name="Gesamkosten Mon. 16" sheetId="64" state="hidden" r:id="rId41"/>
    <sheet name="2023" sheetId="78" r:id="rId42"/>
  </sheets>
  <calcPr calcId="191029"/>
</workbook>
</file>

<file path=xl/calcChain.xml><?xml version="1.0" encoding="utf-8"?>
<calcChain xmlns="http://schemas.openxmlformats.org/spreadsheetml/2006/main">
  <c r="G20" i="78" l="1"/>
  <c r="D20" i="78"/>
  <c r="F18" i="78" l="1"/>
  <c r="C18" i="78"/>
  <c r="F17" i="78"/>
  <c r="C17" i="78"/>
  <c r="F16" i="78"/>
  <c r="C16" i="78"/>
  <c r="F15" i="78"/>
  <c r="C15" i="78"/>
  <c r="F14" i="78"/>
  <c r="C14" i="78"/>
  <c r="F13" i="78"/>
  <c r="C13" i="78"/>
  <c r="F12" i="78"/>
  <c r="C12" i="78"/>
  <c r="F11" i="78"/>
  <c r="C11" i="78"/>
  <c r="F10" i="78"/>
  <c r="C10" i="78"/>
  <c r="F9" i="78"/>
  <c r="C9" i="78"/>
  <c r="F8" i="78"/>
  <c r="C8" i="78"/>
  <c r="F7" i="78"/>
  <c r="F20" i="78" s="1"/>
  <c r="C7" i="78"/>
  <c r="C20" i="78" l="1"/>
  <c r="F17" i="68"/>
  <c r="F34" i="68" l="1"/>
  <c r="F33" i="68"/>
  <c r="F32" i="68"/>
  <c r="F31" i="68"/>
  <c r="F30" i="68"/>
  <c r="F29" i="68"/>
  <c r="F28" i="68"/>
  <c r="F27" i="68"/>
  <c r="F26" i="68"/>
  <c r="F25" i="68"/>
  <c r="F24" i="68"/>
  <c r="D23" i="68"/>
  <c r="F23" i="68"/>
  <c r="D34" i="68"/>
  <c r="D33" i="68"/>
  <c r="M44" i="68"/>
  <c r="C35" i="68"/>
  <c r="V20" i="68"/>
  <c r="V19" i="68"/>
  <c r="V18" i="68"/>
  <c r="V17" i="68"/>
  <c r="V16" i="68"/>
  <c r="G16" i="68"/>
  <c r="V15" i="68"/>
  <c r="G15" i="68"/>
  <c r="V14" i="68"/>
  <c r="D32" i="68"/>
  <c r="V13" i="68"/>
  <c r="D31" i="68"/>
  <c r="V12" i="68"/>
  <c r="D30" i="68"/>
  <c r="V11" i="68"/>
  <c r="D29" i="68"/>
  <c r="G10" i="68"/>
  <c r="G9" i="68"/>
  <c r="D27" i="68"/>
  <c r="G8" i="68"/>
  <c r="D26" i="68"/>
  <c r="G7" i="68"/>
  <c r="G6" i="68"/>
  <c r="D24" i="68"/>
  <c r="G27" i="68" l="1"/>
  <c r="G33" i="68"/>
  <c r="F35" i="68"/>
  <c r="G34" i="68"/>
  <c r="G32" i="68"/>
  <c r="G31" i="68"/>
  <c r="G30" i="68"/>
  <c r="G26" i="68"/>
  <c r="G24" i="68"/>
  <c r="G29" i="68"/>
  <c r="G23" i="68"/>
  <c r="D17" i="68"/>
  <c r="G17" i="68" s="1"/>
  <c r="G5" i="68"/>
  <c r="D25" i="68"/>
  <c r="G25" i="68" s="1"/>
  <c r="D28" i="68"/>
  <c r="G28" i="68" s="1"/>
  <c r="G11" i="68"/>
  <c r="G12" i="68"/>
  <c r="G13" i="68"/>
  <c r="G14" i="68"/>
  <c r="G35" i="68" l="1"/>
  <c r="D35" i="68"/>
  <c r="T31" i="64" l="1"/>
  <c r="F35" i="64" l="1"/>
  <c r="V12" i="64" l="1"/>
  <c r="V13" i="64"/>
  <c r="V14" i="64"/>
  <c r="V15" i="64"/>
  <c r="V16" i="64"/>
  <c r="V17" i="64"/>
  <c r="V18" i="64"/>
  <c r="V19" i="64"/>
  <c r="V20" i="64"/>
  <c r="V11" i="64"/>
  <c r="F17" i="64" l="1"/>
  <c r="D16" i="64" l="1"/>
  <c r="D15" i="64"/>
  <c r="D14" i="64" l="1"/>
  <c r="G16" i="64"/>
  <c r="D34" i="64"/>
  <c r="D33" i="64"/>
  <c r="G15" i="64"/>
  <c r="D13" i="64" l="1"/>
  <c r="G14" i="64"/>
  <c r="D32" i="64"/>
  <c r="D12" i="64" l="1"/>
  <c r="D31" i="64"/>
  <c r="G13" i="64"/>
  <c r="D30" i="64" l="1"/>
  <c r="G12" i="64"/>
  <c r="D11" i="64"/>
  <c r="D10" i="64" l="1"/>
  <c r="D29" i="64"/>
  <c r="G11" i="64"/>
  <c r="D9" i="64" l="1"/>
  <c r="D28" i="64"/>
  <c r="G10" i="64"/>
  <c r="D8" i="64" l="1"/>
  <c r="G9" i="64"/>
  <c r="D27" i="64"/>
  <c r="D26" i="64" l="1"/>
  <c r="G8" i="64"/>
  <c r="D7" i="64"/>
  <c r="G27" i="64"/>
  <c r="G29" i="64"/>
  <c r="M44" i="64"/>
  <c r="C35" i="64"/>
  <c r="G34" i="64"/>
  <c r="G32" i="64"/>
  <c r="G30" i="64"/>
  <c r="G28" i="64"/>
  <c r="G26" i="64"/>
  <c r="H9" i="62"/>
  <c r="H8" i="62"/>
  <c r="D6" i="64" l="1"/>
  <c r="G7" i="64"/>
  <c r="D25" i="64"/>
  <c r="G25" i="64" s="1"/>
  <c r="G33" i="64"/>
  <c r="G31" i="64"/>
  <c r="H32" i="62"/>
  <c r="G6" i="64" l="1"/>
  <c r="D24" i="64"/>
  <c r="H10" i="63"/>
  <c r="H9" i="63"/>
  <c r="D5" i="62"/>
  <c r="D8" i="62" s="1"/>
  <c r="D5" i="64" s="1"/>
  <c r="G24" i="64" l="1"/>
  <c r="P50" i="42"/>
  <c r="D17" i="64" l="1"/>
  <c r="G17" i="64" s="1"/>
  <c r="G5" i="64"/>
  <c r="D23" i="64"/>
  <c r="D35" i="64" s="1"/>
  <c r="D9" i="62"/>
  <c r="H9" i="61"/>
  <c r="H8" i="61"/>
  <c r="D5" i="63"/>
  <c r="D9" i="63" l="1"/>
  <c r="D8" i="63"/>
  <c r="F5" i="63"/>
  <c r="F8" i="63" s="1"/>
  <c r="I9" i="62"/>
  <c r="H10" i="62"/>
  <c r="F5" i="62"/>
  <c r="F8" i="62" s="1"/>
  <c r="H10" i="61"/>
  <c r="H9" i="58"/>
  <c r="H8" i="58"/>
  <c r="F13" i="63" l="1"/>
  <c r="I8" i="63"/>
  <c r="I9" i="63"/>
  <c r="J9" i="63"/>
  <c r="D10" i="63"/>
  <c r="F13" i="62"/>
  <c r="D10" i="62"/>
  <c r="J9" i="62"/>
  <c r="I8" i="62"/>
  <c r="H10" i="58"/>
  <c r="D5" i="58"/>
  <c r="D8" i="58" l="1"/>
  <c r="D9" i="58"/>
  <c r="F5" i="58"/>
  <c r="F8" i="58" s="1"/>
  <c r="G23" i="64"/>
  <c r="G35" i="64" s="1"/>
  <c r="H13" i="57"/>
  <c r="H12" i="57"/>
  <c r="F8" i="57"/>
  <c r="F7" i="57"/>
  <c r="F6" i="57"/>
  <c r="F5" i="57"/>
  <c r="D5" i="61"/>
  <c r="D9" i="57"/>
  <c r="D12" i="57" s="1"/>
  <c r="D9" i="61" l="1"/>
  <c r="F5" i="61"/>
  <c r="F8" i="61" s="1"/>
  <c r="D8" i="61"/>
  <c r="F13" i="58"/>
  <c r="J8" i="58"/>
  <c r="I8" i="58"/>
  <c r="I9" i="58"/>
  <c r="D10" i="58"/>
  <c r="J9" i="58"/>
  <c r="I13" i="57"/>
  <c r="D13" i="57"/>
  <c r="J13" i="57"/>
  <c r="J12" i="57"/>
  <c r="I12" i="57"/>
  <c r="D14" i="57"/>
  <c r="H14" i="57"/>
  <c r="F9" i="57"/>
  <c r="F12" i="57" s="1"/>
  <c r="J9" i="61" l="1"/>
  <c r="J8" i="61"/>
  <c r="I9" i="61"/>
  <c r="I8" i="61"/>
  <c r="D10" i="61"/>
  <c r="F13" i="61"/>
  <c r="F17" i="57"/>
  <c r="H39" i="56"/>
  <c r="H38" i="56"/>
  <c r="H37" i="56"/>
  <c r="J33" i="56"/>
  <c r="J34" i="56"/>
  <c r="J35" i="56"/>
  <c r="D33" i="56"/>
  <c r="E33" i="56" s="1"/>
  <c r="D34" i="56"/>
  <c r="D35" i="56"/>
  <c r="F35" i="56" s="1"/>
  <c r="I35" i="56" l="1"/>
  <c r="E35" i="56"/>
  <c r="I34" i="56"/>
  <c r="E34" i="56"/>
  <c r="I33" i="56"/>
  <c r="N43" i="56"/>
  <c r="H42" i="56"/>
  <c r="F34" i="56"/>
  <c r="F33" i="56"/>
  <c r="J32" i="56"/>
  <c r="J31" i="56"/>
  <c r="J30" i="56"/>
  <c r="J29" i="56"/>
  <c r="J28" i="56"/>
  <c r="J27" i="56"/>
  <c r="J26" i="56"/>
  <c r="J25" i="56"/>
  <c r="J24" i="56"/>
  <c r="J23" i="56"/>
  <c r="J22" i="56"/>
  <c r="J21" i="56"/>
  <c r="J20" i="56"/>
  <c r="J19" i="56"/>
  <c r="J18" i="56"/>
  <c r="J17" i="56"/>
  <c r="J16" i="56"/>
  <c r="J15" i="56"/>
  <c r="J14" i="56"/>
  <c r="J13" i="56"/>
  <c r="J12" i="56"/>
  <c r="J11" i="56"/>
  <c r="J10" i="56"/>
  <c r="J9" i="56"/>
  <c r="J8" i="56"/>
  <c r="J7" i="56"/>
  <c r="J6" i="56"/>
  <c r="J5" i="56"/>
  <c r="D32" i="56" l="1"/>
  <c r="I32" i="56" s="1"/>
  <c r="F32" i="56" l="1"/>
  <c r="E32" i="56"/>
  <c r="D31" i="56"/>
  <c r="D25" i="56"/>
  <c r="D26" i="56"/>
  <c r="D27" i="56"/>
  <c r="D28" i="56"/>
  <c r="D29" i="56"/>
  <c r="D30" i="56"/>
  <c r="I27" i="56" l="1"/>
  <c r="E27" i="56"/>
  <c r="F27" i="56"/>
  <c r="I30" i="56"/>
  <c r="F30" i="56"/>
  <c r="E30" i="56"/>
  <c r="E26" i="56"/>
  <c r="I26" i="56"/>
  <c r="F26" i="56"/>
  <c r="E29" i="56"/>
  <c r="I29" i="56"/>
  <c r="F29" i="56"/>
  <c r="E25" i="56"/>
  <c r="F25" i="56"/>
  <c r="I25" i="56"/>
  <c r="F28" i="56"/>
  <c r="I28" i="56"/>
  <c r="E28" i="56"/>
  <c r="I31" i="56"/>
  <c r="E31" i="56"/>
  <c r="F31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E21" i="56" l="1"/>
  <c r="I21" i="56"/>
  <c r="F21" i="56"/>
  <c r="E17" i="56"/>
  <c r="F17" i="56"/>
  <c r="I17" i="56"/>
  <c r="E13" i="56"/>
  <c r="I13" i="56"/>
  <c r="F13" i="56"/>
  <c r="F24" i="56"/>
  <c r="I24" i="56"/>
  <c r="E24" i="56"/>
  <c r="F20" i="56"/>
  <c r="I20" i="56"/>
  <c r="E20" i="56"/>
  <c r="F16" i="56"/>
  <c r="I16" i="56"/>
  <c r="E16" i="56"/>
  <c r="F12" i="56"/>
  <c r="I12" i="56"/>
  <c r="E12" i="56"/>
  <c r="I23" i="56"/>
  <c r="F23" i="56"/>
  <c r="E23" i="56"/>
  <c r="I19" i="56"/>
  <c r="E19" i="56"/>
  <c r="F19" i="56"/>
  <c r="E15" i="56"/>
  <c r="F15" i="56"/>
  <c r="I15" i="56"/>
  <c r="I22" i="56"/>
  <c r="F22" i="56"/>
  <c r="E22" i="56"/>
  <c r="E18" i="56"/>
  <c r="I18" i="56"/>
  <c r="F18" i="56"/>
  <c r="I14" i="56"/>
  <c r="F14" i="56"/>
  <c r="E14" i="56"/>
  <c r="D7" i="56"/>
  <c r="D8" i="56"/>
  <c r="D9" i="56"/>
  <c r="D10" i="56"/>
  <c r="D11" i="56"/>
  <c r="D6" i="56"/>
  <c r="E9" i="56" l="1"/>
  <c r="F9" i="56"/>
  <c r="I9" i="56"/>
  <c r="F8" i="56"/>
  <c r="I8" i="56"/>
  <c r="E8" i="56"/>
  <c r="I11" i="56"/>
  <c r="E11" i="56"/>
  <c r="F11" i="56"/>
  <c r="I7" i="56"/>
  <c r="F7" i="56"/>
  <c r="E7" i="56"/>
  <c r="I6" i="56"/>
  <c r="F6" i="56"/>
  <c r="E6" i="56"/>
  <c r="E10" i="56"/>
  <c r="I10" i="56"/>
  <c r="F10" i="56"/>
  <c r="D5" i="56"/>
  <c r="N43" i="55"/>
  <c r="H42" i="55"/>
  <c r="H38" i="55"/>
  <c r="H37" i="55"/>
  <c r="H39" i="55" s="1"/>
  <c r="J34" i="55"/>
  <c r="J33" i="55"/>
  <c r="J32" i="55"/>
  <c r="J31" i="55"/>
  <c r="J30" i="55"/>
  <c r="J29" i="55"/>
  <c r="J28" i="55"/>
  <c r="J27" i="55"/>
  <c r="J26" i="55"/>
  <c r="J25" i="55"/>
  <c r="J24" i="55"/>
  <c r="J23" i="55"/>
  <c r="J22" i="55"/>
  <c r="J21" i="55"/>
  <c r="J20" i="55"/>
  <c r="J19" i="55"/>
  <c r="J18" i="55"/>
  <c r="J17" i="55"/>
  <c r="J16" i="55"/>
  <c r="J15" i="55"/>
  <c r="J14" i="55"/>
  <c r="J13" i="55"/>
  <c r="J12" i="55"/>
  <c r="J11" i="55"/>
  <c r="J10" i="55"/>
  <c r="J9" i="55"/>
  <c r="J8" i="55"/>
  <c r="J7" i="55"/>
  <c r="J6" i="55"/>
  <c r="J5" i="55"/>
  <c r="D34" i="55"/>
  <c r="E34" i="55" l="1"/>
  <c r="F34" i="55"/>
  <c r="D38" i="56"/>
  <c r="I5" i="56"/>
  <c r="F5" i="56"/>
  <c r="F37" i="56" s="1"/>
  <c r="D37" i="56"/>
  <c r="E5" i="56"/>
  <c r="I34" i="55"/>
  <c r="D30" i="55"/>
  <c r="D31" i="55"/>
  <c r="D32" i="55"/>
  <c r="I32" i="55" s="1"/>
  <c r="D33" i="55"/>
  <c r="F42" i="56" l="1"/>
  <c r="E32" i="55"/>
  <c r="E30" i="55"/>
  <c r="F30" i="55"/>
  <c r="F33" i="55"/>
  <c r="E33" i="55"/>
  <c r="I33" i="55"/>
  <c r="F32" i="55"/>
  <c r="I31" i="55"/>
  <c r="F31" i="55"/>
  <c r="E31" i="55"/>
  <c r="I30" i="55"/>
  <c r="I38" i="56"/>
  <c r="D39" i="56"/>
  <c r="J38" i="56"/>
  <c r="J37" i="56"/>
  <c r="I37" i="56"/>
  <c r="D29" i="55"/>
  <c r="F29" i="55" l="1"/>
  <c r="I29" i="55"/>
  <c r="E29" i="55"/>
  <c r="D18" i="55"/>
  <c r="D19" i="55"/>
  <c r="D20" i="55"/>
  <c r="D21" i="55"/>
  <c r="D22" i="55"/>
  <c r="D23" i="55"/>
  <c r="D24" i="55"/>
  <c r="D25" i="55"/>
  <c r="D26" i="55"/>
  <c r="D27" i="55"/>
  <c r="D28" i="55"/>
  <c r="E18" i="55" l="1"/>
  <c r="F18" i="55"/>
  <c r="I18" i="55"/>
  <c r="F21" i="55"/>
  <c r="I21" i="55"/>
  <c r="E21" i="55"/>
  <c r="E22" i="55"/>
  <c r="F22" i="55"/>
  <c r="I22" i="55"/>
  <c r="I28" i="55"/>
  <c r="F28" i="55"/>
  <c r="E28" i="55"/>
  <c r="I24" i="55"/>
  <c r="F24" i="55"/>
  <c r="E24" i="55"/>
  <c r="I20" i="55"/>
  <c r="E20" i="55"/>
  <c r="F20" i="55"/>
  <c r="E26" i="55"/>
  <c r="F26" i="55"/>
  <c r="I26" i="55"/>
  <c r="F25" i="55"/>
  <c r="E25" i="55"/>
  <c r="I25" i="55"/>
  <c r="F27" i="55"/>
  <c r="E27" i="55"/>
  <c r="I27" i="55"/>
  <c r="E23" i="55"/>
  <c r="I23" i="55"/>
  <c r="F23" i="55"/>
  <c r="F19" i="55"/>
  <c r="I19" i="55"/>
  <c r="E19" i="55"/>
  <c r="D9" i="55"/>
  <c r="D10" i="55"/>
  <c r="D11" i="55"/>
  <c r="D12" i="55"/>
  <c r="D13" i="55"/>
  <c r="D14" i="55"/>
  <c r="D15" i="55"/>
  <c r="D16" i="55"/>
  <c r="D17" i="55"/>
  <c r="F11" i="55" l="1"/>
  <c r="I11" i="55"/>
  <c r="E11" i="55"/>
  <c r="E15" i="55"/>
  <c r="I15" i="55"/>
  <c r="F15" i="55"/>
  <c r="E10" i="55"/>
  <c r="F10" i="55"/>
  <c r="I10" i="55"/>
  <c r="F17" i="55"/>
  <c r="E17" i="55"/>
  <c r="I17" i="55"/>
  <c r="F9" i="55"/>
  <c r="E9" i="55"/>
  <c r="I9" i="55"/>
  <c r="E14" i="55"/>
  <c r="F14" i="55"/>
  <c r="I14" i="55"/>
  <c r="F13" i="55"/>
  <c r="I13" i="55"/>
  <c r="E13" i="55"/>
  <c r="I16" i="55"/>
  <c r="E16" i="55"/>
  <c r="F16" i="55"/>
  <c r="I12" i="55"/>
  <c r="E12" i="55"/>
  <c r="F12" i="55"/>
  <c r="D7" i="55"/>
  <c r="D8" i="55"/>
  <c r="I7" i="55" l="1"/>
  <c r="F7" i="55"/>
  <c r="E7" i="55"/>
  <c r="I8" i="55"/>
  <c r="F8" i="55"/>
  <c r="E8" i="55"/>
  <c r="D6" i="55"/>
  <c r="H39" i="51"/>
  <c r="H38" i="51"/>
  <c r="H37" i="51"/>
  <c r="J34" i="51"/>
  <c r="J35" i="51"/>
  <c r="D34" i="51"/>
  <c r="D35" i="51"/>
  <c r="D5" i="55"/>
  <c r="F34" i="51" l="1"/>
  <c r="E34" i="51"/>
  <c r="E35" i="51"/>
  <c r="F35" i="51"/>
  <c r="I35" i="51"/>
  <c r="E6" i="55"/>
  <c r="F6" i="55"/>
  <c r="I6" i="55"/>
  <c r="D37" i="55"/>
  <c r="I5" i="55"/>
  <c r="E5" i="55"/>
  <c r="F5" i="55"/>
  <c r="D38" i="55"/>
  <c r="J31" i="51"/>
  <c r="J32" i="51"/>
  <c r="J33" i="51"/>
  <c r="D31" i="51"/>
  <c r="E31" i="51" s="1"/>
  <c r="D32" i="51"/>
  <c r="E32" i="51" s="1"/>
  <c r="D33" i="51"/>
  <c r="F37" i="55" l="1"/>
  <c r="F33" i="51"/>
  <c r="E33" i="51"/>
  <c r="I38" i="55"/>
  <c r="J38" i="55"/>
  <c r="J37" i="55"/>
  <c r="I37" i="55"/>
  <c r="D39" i="55"/>
  <c r="F42" i="55"/>
  <c r="J29" i="51"/>
  <c r="J30" i="51"/>
  <c r="D29" i="51"/>
  <c r="E29" i="51" s="1"/>
  <c r="D30" i="51"/>
  <c r="E30" i="51" s="1"/>
  <c r="J25" i="51" l="1"/>
  <c r="J26" i="51"/>
  <c r="J27" i="51"/>
  <c r="J28" i="51"/>
  <c r="D25" i="51"/>
  <c r="E25" i="51" s="1"/>
  <c r="D26" i="51"/>
  <c r="E26" i="51" s="1"/>
  <c r="D27" i="51"/>
  <c r="E27" i="51" s="1"/>
  <c r="D28" i="51"/>
  <c r="E28" i="51" s="1"/>
  <c r="J23" i="51" l="1"/>
  <c r="J24" i="51"/>
  <c r="D23" i="51"/>
  <c r="E23" i="51" s="1"/>
  <c r="D24" i="51"/>
  <c r="E24" i="51" s="1"/>
  <c r="J22" i="51" l="1"/>
  <c r="D22" i="51"/>
  <c r="E22" i="51" s="1"/>
  <c r="J19" i="51" l="1"/>
  <c r="J20" i="51"/>
  <c r="J21" i="51"/>
  <c r="D20" i="51"/>
  <c r="E20" i="51" s="1"/>
  <c r="D21" i="51"/>
  <c r="E21" i="51" s="1"/>
  <c r="J16" i="51" l="1"/>
  <c r="J17" i="51"/>
  <c r="J18" i="51"/>
  <c r="D16" i="51"/>
  <c r="E16" i="51" s="1"/>
  <c r="D17" i="51"/>
  <c r="E17" i="51" s="1"/>
  <c r="D18" i="51"/>
  <c r="E18" i="51" s="1"/>
  <c r="D19" i="51"/>
  <c r="E19" i="51" s="1"/>
  <c r="J15" i="51" l="1"/>
  <c r="D15" i="51"/>
  <c r="E15" i="51" s="1"/>
  <c r="J13" i="51" l="1"/>
  <c r="J14" i="51"/>
  <c r="D13" i="51"/>
  <c r="E13" i="51" s="1"/>
  <c r="D14" i="51"/>
  <c r="E14" i="51" s="1"/>
  <c r="J12" i="51" l="1"/>
  <c r="D12" i="51"/>
  <c r="E12" i="51" s="1"/>
  <c r="J11" i="51" l="1"/>
  <c r="D11" i="51"/>
  <c r="E11" i="51" s="1"/>
  <c r="J8" i="51" l="1"/>
  <c r="J9" i="51"/>
  <c r="J10" i="51"/>
  <c r="D8" i="51"/>
  <c r="E8" i="51" s="1"/>
  <c r="D9" i="51"/>
  <c r="E9" i="51" s="1"/>
  <c r="D10" i="51"/>
  <c r="E10" i="51" s="1"/>
  <c r="J6" i="51" l="1"/>
  <c r="J7" i="51"/>
  <c r="J5" i="51"/>
  <c r="D7" i="51"/>
  <c r="E7" i="51" s="1"/>
  <c r="D6" i="51"/>
  <c r="E6" i="51" s="1"/>
  <c r="D5" i="51" l="1"/>
  <c r="N43" i="53"/>
  <c r="H42" i="53"/>
  <c r="H38" i="53"/>
  <c r="H37" i="53"/>
  <c r="H39" i="53" s="1"/>
  <c r="J34" i="53"/>
  <c r="J33" i="53"/>
  <c r="J32" i="53"/>
  <c r="J31" i="53"/>
  <c r="J30" i="53"/>
  <c r="J29" i="53"/>
  <c r="J28" i="53"/>
  <c r="J27" i="53"/>
  <c r="J26" i="53"/>
  <c r="J25" i="53"/>
  <c r="J24" i="53"/>
  <c r="J23" i="53"/>
  <c r="J22" i="53"/>
  <c r="J21" i="53"/>
  <c r="J20" i="53"/>
  <c r="J19" i="53"/>
  <c r="J18" i="53"/>
  <c r="J17" i="53"/>
  <c r="J16" i="53"/>
  <c r="J15" i="53"/>
  <c r="J14" i="53"/>
  <c r="J13" i="53"/>
  <c r="J12" i="53"/>
  <c r="J11" i="53"/>
  <c r="J10" i="53"/>
  <c r="J9" i="53"/>
  <c r="J8" i="53"/>
  <c r="J7" i="53"/>
  <c r="J6" i="53"/>
  <c r="J5" i="53"/>
  <c r="D34" i="53"/>
  <c r="D38" i="51" l="1"/>
  <c r="D37" i="51"/>
  <c r="I34" i="53"/>
  <c r="E34" i="53"/>
  <c r="D31" i="53"/>
  <c r="F31" i="53" s="1"/>
  <c r="D32" i="53"/>
  <c r="D33" i="53"/>
  <c r="I33" i="53" l="1"/>
  <c r="F33" i="53"/>
  <c r="E33" i="53"/>
  <c r="D39" i="51"/>
  <c r="I32" i="53"/>
  <c r="F32" i="53"/>
  <c r="E32" i="53"/>
  <c r="E31" i="53"/>
  <c r="I31" i="53"/>
  <c r="D29" i="53"/>
  <c r="D30" i="53"/>
  <c r="I29" i="53" l="1"/>
  <c r="F29" i="53"/>
  <c r="E29" i="53"/>
  <c r="F30" i="53"/>
  <c r="I30" i="53"/>
  <c r="E30" i="53"/>
  <c r="D11" i="53"/>
  <c r="D12" i="53"/>
  <c r="D13" i="53"/>
  <c r="D14" i="53"/>
  <c r="D15" i="53"/>
  <c r="D16" i="53"/>
  <c r="D17" i="53"/>
  <c r="D18" i="53"/>
  <c r="D19" i="53"/>
  <c r="D20" i="53"/>
  <c r="D21" i="53"/>
  <c r="D22" i="53"/>
  <c r="D23" i="53"/>
  <c r="D24" i="53"/>
  <c r="D25" i="53"/>
  <c r="D26" i="53"/>
  <c r="D27" i="53"/>
  <c r="D28" i="53"/>
  <c r="I24" i="53" l="1"/>
  <c r="F24" i="53"/>
  <c r="E24" i="53"/>
  <c r="E20" i="53"/>
  <c r="I20" i="53"/>
  <c r="F20" i="53"/>
  <c r="E16" i="53"/>
  <c r="I16" i="53"/>
  <c r="F16" i="53"/>
  <c r="I12" i="53"/>
  <c r="F12" i="53"/>
  <c r="E12" i="53"/>
  <c r="E19" i="53"/>
  <c r="I19" i="53"/>
  <c r="F19" i="53"/>
  <c r="E15" i="53"/>
  <c r="I15" i="53"/>
  <c r="F15" i="53"/>
  <c r="E11" i="53"/>
  <c r="I11" i="53"/>
  <c r="F11" i="53"/>
  <c r="E28" i="53"/>
  <c r="I28" i="53"/>
  <c r="F28" i="53"/>
  <c r="E23" i="53"/>
  <c r="I23" i="53"/>
  <c r="F23" i="53"/>
  <c r="F22" i="53"/>
  <c r="I22" i="53"/>
  <c r="E22" i="53"/>
  <c r="F18" i="53"/>
  <c r="E18" i="53"/>
  <c r="I18" i="53"/>
  <c r="F14" i="53"/>
  <c r="I14" i="53"/>
  <c r="E14" i="53"/>
  <c r="E27" i="53"/>
  <c r="I27" i="53"/>
  <c r="F27" i="53"/>
  <c r="F26" i="53"/>
  <c r="E26" i="53"/>
  <c r="I26" i="53"/>
  <c r="I25" i="53"/>
  <c r="F25" i="53"/>
  <c r="E25" i="53"/>
  <c r="I21" i="53"/>
  <c r="F21" i="53"/>
  <c r="E21" i="53"/>
  <c r="I17" i="53"/>
  <c r="F17" i="53"/>
  <c r="E17" i="53"/>
  <c r="I13" i="53"/>
  <c r="F13" i="53"/>
  <c r="E13" i="53"/>
  <c r="D10" i="53"/>
  <c r="F10" i="53" l="1"/>
  <c r="I10" i="53"/>
  <c r="E10" i="53"/>
  <c r="D9" i="53"/>
  <c r="I9" i="53" l="1"/>
  <c r="E9" i="53"/>
  <c r="F9" i="53"/>
  <c r="D8" i="53"/>
  <c r="F8" i="53" l="1"/>
  <c r="E8" i="53"/>
  <c r="I8" i="53"/>
  <c r="I7" i="51"/>
  <c r="D7" i="53"/>
  <c r="E7" i="53" l="1"/>
  <c r="I7" i="53"/>
  <c r="F7" i="53"/>
  <c r="I6" i="51"/>
  <c r="D6" i="53"/>
  <c r="F6" i="53" l="1"/>
  <c r="I6" i="53"/>
  <c r="E6" i="53"/>
  <c r="N43" i="52"/>
  <c r="T42" i="52"/>
  <c r="H42" i="52"/>
  <c r="H38" i="52"/>
  <c r="H37" i="52"/>
  <c r="H39" i="52" s="1"/>
  <c r="J35" i="52"/>
  <c r="J34" i="52"/>
  <c r="J33" i="52"/>
  <c r="J32" i="52"/>
  <c r="J31" i="52"/>
  <c r="J30" i="52"/>
  <c r="J29" i="52"/>
  <c r="J28" i="52"/>
  <c r="J27" i="52"/>
  <c r="J26" i="52"/>
  <c r="J25" i="52"/>
  <c r="J24" i="52"/>
  <c r="J23" i="52"/>
  <c r="J22" i="52"/>
  <c r="J21" i="52"/>
  <c r="J20" i="52"/>
  <c r="J19" i="52"/>
  <c r="J18" i="52"/>
  <c r="J17" i="52"/>
  <c r="J16" i="52"/>
  <c r="J15" i="52"/>
  <c r="J14" i="52"/>
  <c r="J13" i="52"/>
  <c r="J12" i="52"/>
  <c r="J11" i="52"/>
  <c r="J10" i="52"/>
  <c r="J9" i="52"/>
  <c r="J8" i="52"/>
  <c r="J7" i="52"/>
  <c r="J6" i="52"/>
  <c r="J5" i="52"/>
  <c r="D5" i="53"/>
  <c r="D38" i="53" l="1"/>
  <c r="F5" i="53"/>
  <c r="E5" i="53"/>
  <c r="D37" i="53"/>
  <c r="I5" i="53"/>
  <c r="D35" i="52"/>
  <c r="I38" i="53" l="1"/>
  <c r="I37" i="53"/>
  <c r="D39" i="53"/>
  <c r="J38" i="53"/>
  <c r="J37" i="53"/>
  <c r="F34" i="53"/>
  <c r="F37" i="53"/>
  <c r="I35" i="52"/>
  <c r="F35" i="52"/>
  <c r="E35" i="52"/>
  <c r="I34" i="51"/>
  <c r="D34" i="52"/>
  <c r="F42" i="53" l="1"/>
  <c r="E34" i="52"/>
  <c r="F34" i="52"/>
  <c r="I34" i="52"/>
  <c r="I33" i="51"/>
  <c r="D33" i="52"/>
  <c r="E33" i="52" l="1"/>
  <c r="I33" i="52"/>
  <c r="F33" i="52"/>
  <c r="I31" i="51"/>
  <c r="I32" i="51"/>
  <c r="D32" i="52"/>
  <c r="F32" i="52" l="1"/>
  <c r="E32" i="52"/>
  <c r="I32" i="52"/>
  <c r="D31" i="52"/>
  <c r="I30" i="51"/>
  <c r="D30" i="52"/>
  <c r="E30" i="52" l="1"/>
  <c r="F30" i="52"/>
  <c r="I30" i="52"/>
  <c r="I31" i="52"/>
  <c r="E31" i="52"/>
  <c r="F31" i="52"/>
  <c r="I29" i="51"/>
  <c r="D29" i="52"/>
  <c r="E29" i="52" l="1"/>
  <c r="I29" i="52"/>
  <c r="F29" i="52"/>
  <c r="I28" i="51"/>
  <c r="D28" i="52"/>
  <c r="F28" i="52" l="1"/>
  <c r="E28" i="52"/>
  <c r="I28" i="52"/>
  <c r="I27" i="51"/>
  <c r="D27" i="52"/>
  <c r="I27" i="52" l="1"/>
  <c r="F27" i="52"/>
  <c r="E27" i="52"/>
  <c r="I26" i="51"/>
  <c r="D26" i="52"/>
  <c r="E26" i="52" l="1"/>
  <c r="I26" i="52"/>
  <c r="F26" i="52"/>
  <c r="I24" i="51"/>
  <c r="I25" i="51"/>
  <c r="D24" i="52"/>
  <c r="F24" i="52" l="1"/>
  <c r="E24" i="52"/>
  <c r="I24" i="52"/>
  <c r="D25" i="52"/>
  <c r="I23" i="51"/>
  <c r="D23" i="52"/>
  <c r="E25" i="52" l="1"/>
  <c r="I25" i="52"/>
  <c r="F25" i="52"/>
  <c r="I23" i="52"/>
  <c r="F23" i="52"/>
  <c r="E23" i="52"/>
  <c r="I22" i="51"/>
  <c r="D22" i="52"/>
  <c r="E22" i="52" l="1"/>
  <c r="I22" i="52"/>
  <c r="F22" i="52"/>
  <c r="I21" i="51"/>
  <c r="D21" i="52"/>
  <c r="E21" i="52" l="1"/>
  <c r="I21" i="52"/>
  <c r="F21" i="52"/>
  <c r="I20" i="51"/>
  <c r="D20" i="52"/>
  <c r="F20" i="52" l="1"/>
  <c r="I20" i="52"/>
  <c r="E20" i="52"/>
  <c r="I19" i="51"/>
  <c r="D19" i="52"/>
  <c r="I19" i="52" l="1"/>
  <c r="F19" i="52"/>
  <c r="E19" i="52"/>
  <c r="I18" i="51"/>
  <c r="D18" i="52"/>
  <c r="E18" i="52" l="1"/>
  <c r="I18" i="52"/>
  <c r="F18" i="52"/>
  <c r="I17" i="51"/>
  <c r="D17" i="52"/>
  <c r="E17" i="52" l="1"/>
  <c r="I17" i="52"/>
  <c r="F17" i="52"/>
  <c r="I15" i="51"/>
  <c r="I16" i="51"/>
  <c r="D16" i="52"/>
  <c r="D15" i="52"/>
  <c r="F16" i="52" l="1"/>
  <c r="I16" i="52"/>
  <c r="E16" i="52"/>
  <c r="I15" i="52"/>
  <c r="E15" i="52"/>
  <c r="F15" i="52"/>
  <c r="I14" i="51"/>
  <c r="D14" i="52"/>
  <c r="E14" i="52" l="1"/>
  <c r="F14" i="52"/>
  <c r="I14" i="52"/>
  <c r="I13" i="51"/>
  <c r="D13" i="52"/>
  <c r="E13" i="52" l="1"/>
  <c r="I13" i="52"/>
  <c r="F13" i="52"/>
  <c r="I12" i="51"/>
  <c r="D12" i="52"/>
  <c r="F12" i="52" l="1"/>
  <c r="I12" i="52"/>
  <c r="E12" i="52"/>
  <c r="I10" i="51"/>
  <c r="I11" i="51"/>
  <c r="D10" i="52"/>
  <c r="D11" i="52"/>
  <c r="E10" i="52" l="1"/>
  <c r="I10" i="52"/>
  <c r="F10" i="52"/>
  <c r="I11" i="52"/>
  <c r="F11" i="52"/>
  <c r="E11" i="52"/>
  <c r="I8" i="51"/>
  <c r="I9" i="51"/>
  <c r="D9" i="52"/>
  <c r="D7" i="52" l="1"/>
  <c r="I7" i="52" s="1"/>
  <c r="E9" i="52"/>
  <c r="I9" i="52"/>
  <c r="F9" i="52"/>
  <c r="I5" i="51"/>
  <c r="D8" i="52" l="1"/>
  <c r="E7" i="52"/>
  <c r="F7" i="52"/>
  <c r="F8" i="52"/>
  <c r="E8" i="52"/>
  <c r="I8" i="52"/>
  <c r="E5" i="51"/>
  <c r="D6" i="52"/>
  <c r="D5" i="52"/>
  <c r="N43" i="51"/>
  <c r="H42" i="51"/>
  <c r="F32" i="51"/>
  <c r="F31" i="51"/>
  <c r="F29" i="51"/>
  <c r="F28" i="51"/>
  <c r="F27" i="51"/>
  <c r="F25" i="51"/>
  <c r="F24" i="51"/>
  <c r="F23" i="51"/>
  <c r="F21" i="51"/>
  <c r="F20" i="51"/>
  <c r="F19" i="51"/>
  <c r="F17" i="51"/>
  <c r="F16" i="51"/>
  <c r="F15" i="51"/>
  <c r="F13" i="51"/>
  <c r="F12" i="51"/>
  <c r="F11" i="51"/>
  <c r="F9" i="51"/>
  <c r="F8" i="51"/>
  <c r="F7" i="51"/>
  <c r="F5" i="51"/>
  <c r="H38" i="49"/>
  <c r="H37" i="49"/>
  <c r="H39" i="49" s="1"/>
  <c r="J32" i="49"/>
  <c r="D32" i="49"/>
  <c r="G37" i="49" l="1"/>
  <c r="G42" i="49" s="1"/>
  <c r="I32" i="49"/>
  <c r="E32" i="49"/>
  <c r="E5" i="52"/>
  <c r="I5" i="52"/>
  <c r="D37" i="52"/>
  <c r="D38" i="52"/>
  <c r="F5" i="52"/>
  <c r="E6" i="52"/>
  <c r="I6" i="52"/>
  <c r="F6" i="52"/>
  <c r="F6" i="51"/>
  <c r="F10" i="51"/>
  <c r="F14" i="51"/>
  <c r="F18" i="51"/>
  <c r="F22" i="51"/>
  <c r="F26" i="51"/>
  <c r="F30" i="51"/>
  <c r="J31" i="49"/>
  <c r="D31" i="49"/>
  <c r="E31" i="49" l="1"/>
  <c r="I31" i="49"/>
  <c r="F37" i="52"/>
  <c r="I38" i="52"/>
  <c r="D39" i="52"/>
  <c r="J38" i="52"/>
  <c r="J37" i="52"/>
  <c r="I37" i="52"/>
  <c r="I38" i="51"/>
  <c r="F37" i="51"/>
  <c r="I37" i="51"/>
  <c r="J38" i="51"/>
  <c r="J37" i="51"/>
  <c r="J30" i="49"/>
  <c r="D30" i="49"/>
  <c r="E30" i="49" l="1"/>
  <c r="I30" i="49"/>
  <c r="F42" i="52"/>
  <c r="F42" i="51"/>
  <c r="J28" i="49"/>
  <c r="J29" i="49"/>
  <c r="D28" i="49"/>
  <c r="I28" i="49" l="1"/>
  <c r="E28" i="49"/>
  <c r="D29" i="49"/>
  <c r="J27" i="49"/>
  <c r="D27" i="49"/>
  <c r="E27" i="49" l="1"/>
  <c r="I27" i="49"/>
  <c r="E29" i="49"/>
  <c r="I29" i="49"/>
  <c r="J26" i="49"/>
  <c r="J25" i="49"/>
  <c r="D25" i="49"/>
  <c r="I25" i="49" l="1"/>
  <c r="E25" i="49"/>
  <c r="D26" i="49"/>
  <c r="J24" i="49"/>
  <c r="D24" i="49"/>
  <c r="E24" i="49" l="1"/>
  <c r="I24" i="49"/>
  <c r="I26" i="49"/>
  <c r="F26" i="49"/>
  <c r="E26" i="49"/>
  <c r="J23" i="49"/>
  <c r="D23" i="49"/>
  <c r="E23" i="49" s="1"/>
  <c r="I23" i="49" l="1"/>
  <c r="J21" i="49"/>
  <c r="J22" i="49"/>
  <c r="D22" i="49"/>
  <c r="E22" i="49" s="1"/>
  <c r="D21" i="49"/>
  <c r="I21" i="49" l="1"/>
  <c r="E21" i="49"/>
  <c r="I22" i="49"/>
  <c r="J20" i="49"/>
  <c r="D20" i="49"/>
  <c r="I20" i="49" l="1"/>
  <c r="E20" i="49"/>
  <c r="J17" i="49"/>
  <c r="J18" i="49"/>
  <c r="J19" i="49"/>
  <c r="D17" i="49" l="1"/>
  <c r="D19" i="49"/>
  <c r="J16" i="49"/>
  <c r="D16" i="49"/>
  <c r="I16" i="49" l="1"/>
  <c r="E16" i="49"/>
  <c r="E17" i="49"/>
  <c r="I17" i="49"/>
  <c r="E19" i="49"/>
  <c r="I19" i="49"/>
  <c r="D18" i="49"/>
  <c r="J13" i="49"/>
  <c r="J14" i="49"/>
  <c r="J15" i="49"/>
  <c r="D14" i="49"/>
  <c r="D13" i="49"/>
  <c r="E13" i="49" s="1"/>
  <c r="I13" i="49" l="1"/>
  <c r="E18" i="49"/>
  <c r="I18" i="49"/>
  <c r="E14" i="49"/>
  <c r="I14" i="49"/>
  <c r="D15" i="49"/>
  <c r="J12" i="49"/>
  <c r="D12" i="49"/>
  <c r="E15" i="49" l="1"/>
  <c r="I15" i="49"/>
  <c r="E12" i="49"/>
  <c r="I12" i="49"/>
  <c r="J11" i="49"/>
  <c r="D11" i="49"/>
  <c r="E11" i="49" l="1"/>
  <c r="I11" i="49"/>
  <c r="J10" i="49"/>
  <c r="D10" i="49"/>
  <c r="E10" i="49" l="1"/>
  <c r="I10" i="49"/>
  <c r="J7" i="49"/>
  <c r="J8" i="49"/>
  <c r="J9" i="49"/>
  <c r="D7" i="49"/>
  <c r="D8" i="49"/>
  <c r="D9" i="49"/>
  <c r="E9" i="49" l="1"/>
  <c r="I9" i="49"/>
  <c r="E8" i="49"/>
  <c r="I8" i="49"/>
  <c r="E7" i="49"/>
  <c r="I7" i="49"/>
  <c r="J6" i="49" l="1"/>
  <c r="D6" i="49"/>
  <c r="J5" i="49"/>
  <c r="N43" i="49"/>
  <c r="T42" i="49"/>
  <c r="F32" i="49"/>
  <c r="F31" i="49"/>
  <c r="F30" i="49"/>
  <c r="F29" i="49"/>
  <c r="F28" i="49"/>
  <c r="F27" i="49"/>
  <c r="F25" i="49"/>
  <c r="F24" i="49"/>
  <c r="F23" i="49"/>
  <c r="F22" i="49"/>
  <c r="F21" i="49"/>
  <c r="F20" i="49"/>
  <c r="F19" i="49"/>
  <c r="F18" i="49"/>
  <c r="F17" i="49"/>
  <c r="F16" i="49"/>
  <c r="F15" i="49"/>
  <c r="F14" i="49"/>
  <c r="F13" i="49"/>
  <c r="F12" i="49"/>
  <c r="F11" i="49"/>
  <c r="F10" i="49"/>
  <c r="F9" i="49"/>
  <c r="F8" i="49"/>
  <c r="F7" i="49"/>
  <c r="D5" i="49"/>
  <c r="E6" i="49" l="1"/>
  <c r="I6" i="49"/>
  <c r="D38" i="49"/>
  <c r="F6" i="49"/>
  <c r="D37" i="49"/>
  <c r="I5" i="49"/>
  <c r="E5" i="49"/>
  <c r="F5" i="49"/>
  <c r="F37" i="49" s="1"/>
  <c r="F42" i="49" l="1"/>
  <c r="D39" i="49"/>
  <c r="J37" i="49"/>
  <c r="I38" i="49"/>
  <c r="J38" i="49"/>
  <c r="I37" i="49"/>
  <c r="H39" i="45"/>
  <c r="H38" i="45"/>
  <c r="H37" i="45"/>
  <c r="G37" i="45" s="1"/>
  <c r="G42" i="45" s="1"/>
  <c r="J34" i="45"/>
  <c r="J35" i="45"/>
  <c r="D34" i="45"/>
  <c r="E34" i="45" s="1"/>
  <c r="D35" i="45"/>
  <c r="E35" i="45" l="1"/>
  <c r="I35" i="45"/>
  <c r="I34" i="45"/>
  <c r="J32" i="45"/>
  <c r="J33" i="45"/>
  <c r="D33" i="45" l="1"/>
  <c r="E33" i="45" s="1"/>
  <c r="D32" i="45"/>
  <c r="J30" i="45"/>
  <c r="J31" i="45"/>
  <c r="I32" i="45" l="1"/>
  <c r="E32" i="45"/>
  <c r="I33" i="45"/>
  <c r="D30" i="45"/>
  <c r="I30" i="45" s="1"/>
  <c r="D31" i="45"/>
  <c r="J29" i="45"/>
  <c r="D29" i="45"/>
  <c r="I29" i="45" l="1"/>
  <c r="E29" i="45"/>
  <c r="E30" i="45"/>
  <c r="E31" i="45"/>
  <c r="I31" i="45"/>
  <c r="J27" i="45"/>
  <c r="J28" i="45"/>
  <c r="D27" i="45"/>
  <c r="E27" i="45" s="1"/>
  <c r="D28" i="45"/>
  <c r="E28" i="45" l="1"/>
  <c r="I28" i="45"/>
  <c r="I27" i="45"/>
  <c r="J26" i="45"/>
  <c r="D26" i="45"/>
  <c r="E26" i="45" s="1"/>
  <c r="I26" i="45" l="1"/>
  <c r="J25" i="45"/>
  <c r="D25" i="45"/>
  <c r="E25" i="45" l="1"/>
  <c r="I25" i="45"/>
  <c r="J23" i="45"/>
  <c r="J24" i="45"/>
  <c r="D24" i="45"/>
  <c r="D23" i="45" l="1"/>
  <c r="E24" i="45"/>
  <c r="I24" i="45"/>
  <c r="I23" i="45"/>
  <c r="E23" i="45"/>
  <c r="J22" i="45"/>
  <c r="D22" i="45"/>
  <c r="I22" i="45" l="1"/>
  <c r="E22" i="45"/>
  <c r="J21" i="45"/>
  <c r="D21" i="45"/>
  <c r="E21" i="45" l="1"/>
  <c r="I21" i="45"/>
  <c r="J20" i="45"/>
  <c r="D20" i="45"/>
  <c r="I20" i="45" l="1"/>
  <c r="E20" i="45"/>
  <c r="J19" i="45"/>
  <c r="D19" i="45"/>
  <c r="I19" i="45" l="1"/>
  <c r="E19" i="45"/>
  <c r="J17" i="45"/>
  <c r="J18" i="45"/>
  <c r="D18" i="45"/>
  <c r="D17" i="45"/>
  <c r="E17" i="45" l="1"/>
  <c r="I17" i="45"/>
  <c r="E18" i="45"/>
  <c r="I18" i="45"/>
  <c r="J16" i="45"/>
  <c r="D16" i="45"/>
  <c r="I16" i="45" s="1"/>
  <c r="E16" i="45" l="1"/>
  <c r="J15" i="45"/>
  <c r="D15" i="45"/>
  <c r="E15" i="45" l="1"/>
  <c r="I15" i="45"/>
  <c r="J14" i="45"/>
  <c r="D14" i="45"/>
  <c r="E14" i="45" l="1"/>
  <c r="I14" i="45"/>
  <c r="J13" i="45"/>
  <c r="D13" i="45"/>
  <c r="E13" i="45" l="1"/>
  <c r="I13" i="45"/>
  <c r="J12" i="45"/>
  <c r="D12" i="45"/>
  <c r="E12" i="45" l="1"/>
  <c r="I12" i="45"/>
  <c r="H38" i="40"/>
  <c r="H37" i="40"/>
  <c r="H37" i="46"/>
  <c r="G37" i="46" s="1"/>
  <c r="G42" i="46" s="1"/>
  <c r="H38" i="46"/>
  <c r="H39" i="42"/>
  <c r="H38" i="42"/>
  <c r="H37" i="42"/>
  <c r="J11" i="45"/>
  <c r="D11" i="45"/>
  <c r="E11" i="45" l="1"/>
  <c r="I11" i="45"/>
  <c r="J9" i="45"/>
  <c r="J10" i="45"/>
  <c r="D9" i="45"/>
  <c r="D10" i="45"/>
  <c r="E10" i="45" l="1"/>
  <c r="I10" i="45"/>
  <c r="E9" i="45"/>
  <c r="I9" i="45"/>
  <c r="J8" i="45"/>
  <c r="D8" i="45"/>
  <c r="I8" i="45" s="1"/>
  <c r="E8" i="45" l="1"/>
  <c r="J7" i="45"/>
  <c r="D7" i="45"/>
  <c r="E7" i="45" l="1"/>
  <c r="I7" i="45"/>
  <c r="J6" i="45"/>
  <c r="D6" i="45"/>
  <c r="N43" i="45"/>
  <c r="E6" i="45" l="1"/>
  <c r="I6" i="45"/>
  <c r="J5" i="45"/>
  <c r="D5" i="45"/>
  <c r="D38" i="45" l="1"/>
  <c r="D37" i="45"/>
  <c r="T42" i="46"/>
  <c r="H42" i="46"/>
  <c r="J35" i="46"/>
  <c r="J34" i="46"/>
  <c r="J33" i="46"/>
  <c r="J32" i="46"/>
  <c r="J31" i="46"/>
  <c r="J30" i="46"/>
  <c r="J29" i="46"/>
  <c r="J28" i="46"/>
  <c r="J27" i="46"/>
  <c r="J26" i="46"/>
  <c r="J25" i="46"/>
  <c r="J24" i="46"/>
  <c r="J23" i="46"/>
  <c r="J22" i="46"/>
  <c r="J21" i="46"/>
  <c r="J20" i="46"/>
  <c r="J19" i="46"/>
  <c r="J18" i="46"/>
  <c r="J17" i="46"/>
  <c r="J16" i="46"/>
  <c r="J15" i="46"/>
  <c r="J14" i="46"/>
  <c r="J13" i="46"/>
  <c r="J12" i="46"/>
  <c r="J11" i="46"/>
  <c r="J10" i="46"/>
  <c r="J9" i="46"/>
  <c r="J8" i="46"/>
  <c r="J7" i="46"/>
  <c r="J6" i="46"/>
  <c r="J5" i="46"/>
  <c r="D35" i="46"/>
  <c r="F35" i="46" s="1"/>
  <c r="D39" i="45" l="1"/>
  <c r="I37" i="45"/>
  <c r="E35" i="46"/>
  <c r="I35" i="46"/>
  <c r="H39" i="46"/>
  <c r="D34" i="46"/>
  <c r="F34" i="46" s="1"/>
  <c r="I34" i="46" l="1"/>
  <c r="E34" i="46"/>
  <c r="D33" i="46"/>
  <c r="I33" i="46" l="1"/>
  <c r="E33" i="46"/>
  <c r="F33" i="46"/>
  <c r="D32" i="46"/>
  <c r="I32" i="46" l="1"/>
  <c r="E32" i="46"/>
  <c r="F32" i="46"/>
  <c r="D31" i="46"/>
  <c r="E31" i="46" l="1"/>
  <c r="I31" i="46"/>
  <c r="F31" i="46"/>
  <c r="D30" i="46"/>
  <c r="F30" i="46" l="1"/>
  <c r="E30" i="46"/>
  <c r="I30" i="46"/>
  <c r="D29" i="46"/>
  <c r="I29" i="46" l="1"/>
  <c r="F29" i="46"/>
  <c r="E29" i="46"/>
  <c r="D28" i="46"/>
  <c r="I28" i="46" l="1"/>
  <c r="E28" i="46"/>
  <c r="F28" i="46"/>
  <c r="D27" i="46"/>
  <c r="E27" i="46" l="1"/>
  <c r="F27" i="46"/>
  <c r="I27" i="46"/>
  <c r="D26" i="46"/>
  <c r="F26" i="46" l="1"/>
  <c r="I26" i="46"/>
  <c r="E26" i="46"/>
  <c r="D24" i="46"/>
  <c r="D25" i="46"/>
  <c r="I24" i="46" l="1"/>
  <c r="F24" i="46"/>
  <c r="E24" i="46"/>
  <c r="I25" i="46"/>
  <c r="E25" i="46"/>
  <c r="F25" i="46"/>
  <c r="D23" i="46"/>
  <c r="E23" i="46" l="1"/>
  <c r="I23" i="46"/>
  <c r="F23" i="46"/>
  <c r="D22" i="46"/>
  <c r="F22" i="46" l="1"/>
  <c r="I22" i="46"/>
  <c r="E22" i="46"/>
  <c r="D21" i="46"/>
  <c r="I21" i="46" l="1"/>
  <c r="E21" i="46"/>
  <c r="F21" i="46"/>
  <c r="D20" i="46"/>
  <c r="I20" i="46" l="1"/>
  <c r="F20" i="46"/>
  <c r="E20" i="46"/>
  <c r="D18" i="46"/>
  <c r="D19" i="46"/>
  <c r="F18" i="46" l="1"/>
  <c r="E18" i="46"/>
  <c r="I18" i="46"/>
  <c r="I19" i="46"/>
  <c r="F19" i="46"/>
  <c r="E19" i="46"/>
  <c r="D16" i="46"/>
  <c r="D17" i="46"/>
  <c r="I16" i="46" l="1"/>
  <c r="F16" i="46"/>
  <c r="E16" i="46"/>
  <c r="I17" i="46"/>
  <c r="F17" i="46"/>
  <c r="E17" i="46"/>
  <c r="J38" i="45"/>
  <c r="J37" i="45"/>
  <c r="D15" i="46"/>
  <c r="E15" i="46" l="1"/>
  <c r="I15" i="46"/>
  <c r="F15" i="46"/>
  <c r="D14" i="46"/>
  <c r="F14" i="46" l="1"/>
  <c r="I14" i="46"/>
  <c r="E14" i="46"/>
  <c r="D13" i="46"/>
  <c r="I13" i="46" l="1"/>
  <c r="F13" i="46"/>
  <c r="E13" i="46"/>
  <c r="D12" i="46" l="1"/>
  <c r="D11" i="46"/>
  <c r="D10" i="46"/>
  <c r="D8" i="46" l="1"/>
  <c r="D9" i="46"/>
  <c r="I11" i="46"/>
  <c r="E11" i="46"/>
  <c r="F11" i="46"/>
  <c r="F10" i="46"/>
  <c r="E10" i="46"/>
  <c r="I10" i="46"/>
  <c r="I12" i="46"/>
  <c r="E12" i="46"/>
  <c r="F12" i="46"/>
  <c r="D7" i="46"/>
  <c r="I9" i="46" l="1"/>
  <c r="E9" i="46"/>
  <c r="F9" i="46"/>
  <c r="E7" i="46"/>
  <c r="F7" i="46"/>
  <c r="I7" i="46"/>
  <c r="I8" i="46"/>
  <c r="E8" i="46"/>
  <c r="F8" i="46"/>
  <c r="D6" i="46"/>
  <c r="F6" i="46" l="1"/>
  <c r="E6" i="46"/>
  <c r="I6" i="46"/>
  <c r="F35" i="45"/>
  <c r="T42" i="45" l="1"/>
  <c r="H42" i="45"/>
  <c r="F34" i="45"/>
  <c r="F33" i="45"/>
  <c r="F31" i="45"/>
  <c r="F30" i="45"/>
  <c r="F29" i="45"/>
  <c r="F27" i="45"/>
  <c r="F26" i="45"/>
  <c r="F25" i="45"/>
  <c r="F23" i="45"/>
  <c r="F22" i="45"/>
  <c r="F21" i="45"/>
  <c r="F19" i="45"/>
  <c r="F18" i="45"/>
  <c r="F17" i="45"/>
  <c r="F15" i="45"/>
  <c r="F14" i="45"/>
  <c r="F13" i="45"/>
  <c r="F11" i="45"/>
  <c r="F10" i="45"/>
  <c r="F9" i="45"/>
  <c r="F7" i="45"/>
  <c r="F6" i="45"/>
  <c r="D5" i="46"/>
  <c r="D38" i="46" s="1"/>
  <c r="E5" i="46" l="1"/>
  <c r="D37" i="46"/>
  <c r="F5" i="46"/>
  <c r="F37" i="46" s="1"/>
  <c r="I5" i="46"/>
  <c r="E5" i="45"/>
  <c r="I5" i="45"/>
  <c r="I38" i="45"/>
  <c r="F8" i="45"/>
  <c r="F12" i="45"/>
  <c r="F16" i="45"/>
  <c r="F20" i="45"/>
  <c r="F24" i="45"/>
  <c r="F28" i="45"/>
  <c r="F32" i="45"/>
  <c r="F5" i="45"/>
  <c r="T42" i="42"/>
  <c r="J33" i="42"/>
  <c r="J34" i="42"/>
  <c r="D34" i="42"/>
  <c r="E34" i="42" s="1"/>
  <c r="D33" i="42"/>
  <c r="I37" i="46" l="1"/>
  <c r="F42" i="46"/>
  <c r="D21" i="30"/>
  <c r="J38" i="46"/>
  <c r="D39" i="46"/>
  <c r="J37" i="46"/>
  <c r="I38" i="46"/>
  <c r="F37" i="45"/>
  <c r="I33" i="42"/>
  <c r="E33" i="42"/>
  <c r="I34" i="42"/>
  <c r="J32" i="42"/>
  <c r="D32" i="42"/>
  <c r="E21" i="30" l="1"/>
  <c r="F42" i="45"/>
  <c r="E32" i="42"/>
  <c r="I32" i="42"/>
  <c r="J31" i="42"/>
  <c r="D31" i="42"/>
  <c r="E31" i="42" l="1"/>
  <c r="I31" i="42"/>
  <c r="J29" i="42"/>
  <c r="J30" i="42"/>
  <c r="D29" i="42"/>
  <c r="E29" i="42" l="1"/>
  <c r="I29" i="42"/>
  <c r="D30" i="42"/>
  <c r="J28" i="42"/>
  <c r="D28" i="42"/>
  <c r="E28" i="42" s="1"/>
  <c r="I28" i="42" l="1"/>
  <c r="E30" i="42"/>
  <c r="I30" i="42"/>
  <c r="J26" i="42"/>
  <c r="J27" i="42"/>
  <c r="D27" i="42"/>
  <c r="E27" i="42" s="1"/>
  <c r="D26" i="42"/>
  <c r="I27" i="42" l="1"/>
  <c r="E26" i="42"/>
  <c r="I26" i="42"/>
  <c r="J25" i="42"/>
  <c r="D25" i="42"/>
  <c r="E25" i="42" l="1"/>
  <c r="I25" i="42"/>
  <c r="J24" i="42"/>
  <c r="D24" i="42"/>
  <c r="E24" i="42" l="1"/>
  <c r="I24" i="42"/>
  <c r="J23" i="42"/>
  <c r="D23" i="42"/>
  <c r="I23" i="42" l="1"/>
  <c r="E23" i="42"/>
  <c r="J20" i="42"/>
  <c r="J21" i="42"/>
  <c r="J22" i="42"/>
  <c r="D22" i="42"/>
  <c r="E22" i="42" s="1"/>
  <c r="D20" i="42"/>
  <c r="D21" i="42"/>
  <c r="E21" i="42" l="1"/>
  <c r="I21" i="42"/>
  <c r="E20" i="42"/>
  <c r="I20" i="42"/>
  <c r="I22" i="42"/>
  <c r="J17" i="42"/>
  <c r="J18" i="42"/>
  <c r="J19" i="42"/>
  <c r="D17" i="42"/>
  <c r="E17" i="42" s="1"/>
  <c r="D18" i="42"/>
  <c r="D19" i="42"/>
  <c r="E19" i="42" l="1"/>
  <c r="I19" i="42"/>
  <c r="E18" i="42"/>
  <c r="I18" i="42"/>
  <c r="I17" i="42"/>
  <c r="J16" i="42"/>
  <c r="D16" i="42"/>
  <c r="E16" i="42" s="1"/>
  <c r="I16" i="42" l="1"/>
  <c r="J15" i="42"/>
  <c r="D15" i="42"/>
  <c r="I15" i="42" s="1"/>
  <c r="E15" i="42" l="1"/>
  <c r="J14" i="42"/>
  <c r="D14" i="42"/>
  <c r="E14" i="42" s="1"/>
  <c r="I14" i="42" l="1"/>
  <c r="J13" i="42"/>
  <c r="D13" i="42"/>
  <c r="E13" i="42" s="1"/>
  <c r="I13" i="42" l="1"/>
  <c r="J12" i="42"/>
  <c r="D12" i="42"/>
  <c r="E12" i="42" s="1"/>
  <c r="I12" i="42" l="1"/>
  <c r="J11" i="42"/>
  <c r="D11" i="42"/>
  <c r="E11" i="42" s="1"/>
  <c r="I11" i="42" l="1"/>
  <c r="J10" i="42"/>
  <c r="D10" i="42"/>
  <c r="E10" i="42" s="1"/>
  <c r="I10" i="42" l="1"/>
  <c r="J9" i="42"/>
  <c r="D9" i="42"/>
  <c r="E9" i="42" s="1"/>
  <c r="I9" i="42" l="1"/>
  <c r="J8" i="42"/>
  <c r="D8" i="42"/>
  <c r="E8" i="42" l="1"/>
  <c r="I8" i="42"/>
  <c r="J6" i="42"/>
  <c r="J7" i="42"/>
  <c r="D6" i="42"/>
  <c r="I6" i="42" s="1"/>
  <c r="D7" i="42"/>
  <c r="D38" i="42" s="1"/>
  <c r="E7" i="42" l="1"/>
  <c r="E6" i="42"/>
  <c r="I7" i="42"/>
  <c r="J5" i="42"/>
  <c r="D5" i="42"/>
  <c r="D37" i="42" s="1"/>
  <c r="D39" i="42" s="1"/>
  <c r="D40" i="30" l="1"/>
  <c r="H42" i="42"/>
  <c r="D5" i="40"/>
  <c r="E5" i="42"/>
  <c r="I5" i="42"/>
  <c r="I37" i="42" s="1"/>
  <c r="E40" i="30" l="1"/>
  <c r="F28" i="42"/>
  <c r="F5" i="42"/>
  <c r="F31" i="42"/>
  <c r="F27" i="42"/>
  <c r="F23" i="42"/>
  <c r="F19" i="42"/>
  <c r="F15" i="42"/>
  <c r="F11" i="42"/>
  <c r="F7" i="42"/>
  <c r="F22" i="42"/>
  <c r="F13" i="42"/>
  <c r="F9" i="42"/>
  <c r="F16" i="42"/>
  <c r="F24" i="42"/>
  <c r="F32" i="42"/>
  <c r="F6" i="42"/>
  <c r="F12" i="42"/>
  <c r="F18" i="42"/>
  <c r="F34" i="42"/>
  <c r="F10" i="42"/>
  <c r="F14" i="42"/>
  <c r="F30" i="42"/>
  <c r="F20" i="42"/>
  <c r="F26" i="42"/>
  <c r="F8" i="42"/>
  <c r="F17" i="42"/>
  <c r="F21" i="42"/>
  <c r="F25" i="42"/>
  <c r="F29" i="42"/>
  <c r="F33" i="42"/>
  <c r="J35" i="40"/>
  <c r="D35" i="40"/>
  <c r="E35" i="40" s="1"/>
  <c r="F37" i="42" l="1"/>
  <c r="I35" i="40"/>
  <c r="H39" i="40"/>
  <c r="J33" i="40"/>
  <c r="J34" i="40"/>
  <c r="D33" i="40"/>
  <c r="I33" i="40" s="1"/>
  <c r="D34" i="40"/>
  <c r="E34" i="40" s="1"/>
  <c r="F42" i="42" l="1"/>
  <c r="E20" i="30" s="1"/>
  <c r="D20" i="30"/>
  <c r="H20" i="30" s="1"/>
  <c r="I38" i="42"/>
  <c r="E33" i="40"/>
  <c r="I34" i="40"/>
  <c r="J32" i="40"/>
  <c r="D32" i="40"/>
  <c r="E32" i="40" l="1"/>
  <c r="I32" i="40"/>
  <c r="J31" i="40"/>
  <c r="J30" i="40"/>
  <c r="D30" i="40"/>
  <c r="I30" i="40" s="1"/>
  <c r="D31" i="40"/>
  <c r="E30" i="40" l="1"/>
  <c r="I31" i="40"/>
  <c r="E31" i="40"/>
  <c r="J29" i="40"/>
  <c r="D29" i="40"/>
  <c r="I29" i="40" s="1"/>
  <c r="E29" i="40" l="1"/>
  <c r="J28" i="40"/>
  <c r="D28" i="40"/>
  <c r="I28" i="40" s="1"/>
  <c r="E28" i="40" l="1"/>
  <c r="H42" i="40"/>
  <c r="J27" i="40"/>
  <c r="D27" i="40"/>
  <c r="E27" i="40" l="1"/>
  <c r="I27" i="40"/>
  <c r="J26" i="40"/>
  <c r="D26" i="40"/>
  <c r="E26" i="40" l="1"/>
  <c r="I26" i="40"/>
  <c r="J24" i="40"/>
  <c r="J25" i="40"/>
  <c r="D25" i="40"/>
  <c r="D24" i="40"/>
  <c r="I24" i="40" l="1"/>
  <c r="E24" i="40"/>
  <c r="E25" i="40"/>
  <c r="I25" i="40"/>
  <c r="J23" i="40"/>
  <c r="D23" i="40"/>
  <c r="E23" i="40" s="1"/>
  <c r="I23" i="40" l="1"/>
  <c r="J22" i="40"/>
  <c r="D22" i="40"/>
  <c r="E22" i="40" s="1"/>
  <c r="I22" i="40" l="1"/>
  <c r="J21" i="40"/>
  <c r="D21" i="40"/>
  <c r="E21" i="40" l="1"/>
  <c r="I21" i="40"/>
  <c r="J20" i="40"/>
  <c r="D20" i="40"/>
  <c r="E20" i="40" l="1"/>
  <c r="I20" i="40"/>
  <c r="J19" i="40"/>
  <c r="D19" i="40"/>
  <c r="E19" i="40" l="1"/>
  <c r="I19" i="40"/>
  <c r="J18" i="40"/>
  <c r="D18" i="40"/>
  <c r="E18" i="40" l="1"/>
  <c r="I18" i="40"/>
  <c r="J16" i="40"/>
  <c r="J17" i="40"/>
  <c r="D16" i="40"/>
  <c r="E16" i="40" s="1"/>
  <c r="D17" i="40"/>
  <c r="E17" i="40" s="1"/>
  <c r="I16" i="40" l="1"/>
  <c r="I17" i="40"/>
  <c r="J14" i="40"/>
  <c r="J15" i="40"/>
  <c r="D15" i="40"/>
  <c r="D14" i="40"/>
  <c r="I14" i="40" l="1"/>
  <c r="E14" i="40"/>
  <c r="I15" i="40"/>
  <c r="E15" i="40"/>
  <c r="J13" i="40"/>
  <c r="D13" i="40"/>
  <c r="I13" i="40" s="1"/>
  <c r="E13" i="40" l="1"/>
  <c r="J12" i="40"/>
  <c r="D12" i="40"/>
  <c r="I12" i="40" s="1"/>
  <c r="E12" i="40" l="1"/>
  <c r="J11" i="40"/>
  <c r="D11" i="40"/>
  <c r="I11" i="40" s="1"/>
  <c r="E11" i="40" l="1"/>
  <c r="J10" i="40"/>
  <c r="D10" i="40"/>
  <c r="I10" i="40" s="1"/>
  <c r="E10" i="40" l="1"/>
  <c r="J9" i="40"/>
  <c r="D9" i="40"/>
  <c r="E9" i="40" s="1"/>
  <c r="I9" i="40" l="1"/>
  <c r="J8" i="40"/>
  <c r="D8" i="40"/>
  <c r="E8" i="40" s="1"/>
  <c r="I8" i="40" l="1"/>
  <c r="J7" i="40"/>
  <c r="D7" i="40"/>
  <c r="E7" i="40" s="1"/>
  <c r="I7" i="40" l="1"/>
  <c r="J6" i="40"/>
  <c r="D6" i="40"/>
  <c r="E6" i="40" l="1"/>
  <c r="D38" i="40"/>
  <c r="I6" i="40"/>
  <c r="J5" i="40"/>
  <c r="D39" i="40" l="1"/>
  <c r="D37" i="40"/>
  <c r="D39" i="30" s="1"/>
  <c r="F35" i="40"/>
  <c r="F34" i="40"/>
  <c r="F33" i="40"/>
  <c r="F32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I5" i="40"/>
  <c r="I37" i="40" s="1"/>
  <c r="F5" i="40"/>
  <c r="G37" i="39"/>
  <c r="I34" i="39"/>
  <c r="D34" i="39"/>
  <c r="E39" i="30" l="1"/>
  <c r="H34" i="39"/>
  <c r="E34" i="39"/>
  <c r="E5" i="40"/>
  <c r="F31" i="40"/>
  <c r="F37" i="40" s="1"/>
  <c r="I38" i="40"/>
  <c r="I33" i="39"/>
  <c r="D33" i="39"/>
  <c r="F42" i="40" l="1"/>
  <c r="E19" i="30" s="1"/>
  <c r="D19" i="30"/>
  <c r="H19" i="30" s="1"/>
  <c r="H33" i="39"/>
  <c r="E33" i="39"/>
  <c r="G38" i="39"/>
  <c r="I32" i="39"/>
  <c r="D32" i="39"/>
  <c r="E32" i="39" s="1"/>
  <c r="H32" i="39" l="1"/>
  <c r="I31" i="39"/>
  <c r="D31" i="39"/>
  <c r="E31" i="39" s="1"/>
  <c r="H31" i="39" l="1"/>
  <c r="I30" i="39"/>
  <c r="D30" i="39"/>
  <c r="E30" i="39" s="1"/>
  <c r="H30" i="39" l="1"/>
  <c r="I29" i="39"/>
  <c r="D29" i="39"/>
  <c r="E29" i="39" s="1"/>
  <c r="H29" i="39" l="1"/>
  <c r="D27" i="39"/>
  <c r="E27" i="39" s="1"/>
  <c r="D28" i="39"/>
  <c r="E28" i="39" s="1"/>
  <c r="H28" i="39" l="1"/>
  <c r="H27" i="39"/>
  <c r="I26" i="39"/>
  <c r="D26" i="39" l="1"/>
  <c r="H26" i="39" l="1"/>
  <c r="E26" i="39"/>
  <c r="D23" i="39"/>
  <c r="H23" i="39" s="1"/>
  <c r="D24" i="39"/>
  <c r="E24" i="39" s="1"/>
  <c r="D25" i="39"/>
  <c r="H25" i="39" s="1"/>
  <c r="E25" i="39" l="1"/>
  <c r="H24" i="39"/>
  <c r="E23" i="39"/>
  <c r="D22" i="39"/>
  <c r="H22" i="39" s="1"/>
  <c r="D21" i="39"/>
  <c r="E21" i="39" l="1"/>
  <c r="H21" i="39"/>
  <c r="E22" i="39"/>
  <c r="D20" i="39"/>
  <c r="H20" i="39" s="1"/>
  <c r="E20" i="39" l="1"/>
  <c r="D17" i="39"/>
  <c r="E17" i="39" s="1"/>
  <c r="D18" i="39"/>
  <c r="E18" i="39" s="1"/>
  <c r="D19" i="39"/>
  <c r="E19" i="39" s="1"/>
  <c r="D16" i="39"/>
  <c r="H16" i="39" s="1"/>
  <c r="E16" i="39" l="1"/>
  <c r="H19" i="39"/>
  <c r="H18" i="39"/>
  <c r="H17" i="39"/>
  <c r="D15" i="39"/>
  <c r="E15" i="39" s="1"/>
  <c r="H15" i="39" l="1"/>
  <c r="D13" i="39"/>
  <c r="E13" i="39" l="1"/>
  <c r="H13" i="39"/>
  <c r="D14" i="39"/>
  <c r="D11" i="39"/>
  <c r="H11" i="39" s="1"/>
  <c r="D12" i="39"/>
  <c r="E12" i="39" s="1"/>
  <c r="E11" i="39" l="1"/>
  <c r="H12" i="39"/>
  <c r="E14" i="39"/>
  <c r="H14" i="39"/>
  <c r="D10" i="39"/>
  <c r="H10" i="39" l="1"/>
  <c r="E10" i="39"/>
  <c r="D9" i="39"/>
  <c r="H9" i="39" s="1"/>
  <c r="E9" i="39" l="1"/>
  <c r="D8" i="39"/>
  <c r="H8" i="39" l="1"/>
  <c r="E8" i="39"/>
  <c r="D7" i="39"/>
  <c r="E7" i="39" s="1"/>
  <c r="H7" i="39" l="1"/>
  <c r="D6" i="39"/>
  <c r="H6" i="39" s="1"/>
  <c r="E6" i="39" l="1"/>
  <c r="D5" i="39"/>
  <c r="D38" i="39" s="1"/>
  <c r="G39" i="39" l="1"/>
  <c r="E35" i="39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H5" i="39"/>
  <c r="F5" i="39"/>
  <c r="D35" i="37"/>
  <c r="H35" i="37" l="1"/>
  <c r="E35" i="37"/>
  <c r="H37" i="39"/>
  <c r="F37" i="39"/>
  <c r="D37" i="39"/>
  <c r="E5" i="39"/>
  <c r="G37" i="37"/>
  <c r="D34" i="37"/>
  <c r="D38" i="30" l="1"/>
  <c r="E38" i="30"/>
  <c r="F42" i="39"/>
  <c r="D18" i="30"/>
  <c r="H18" i="30" s="1"/>
  <c r="E34" i="37"/>
  <c r="H34" i="37"/>
  <c r="H38" i="39"/>
  <c r="D39" i="39"/>
  <c r="D33" i="37"/>
  <c r="H33" i="37" s="1"/>
  <c r="E18" i="30" l="1"/>
  <c r="E33" i="37"/>
  <c r="D32" i="37"/>
  <c r="H32" i="37" l="1"/>
  <c r="E32" i="37"/>
  <c r="D31" i="37"/>
  <c r="H31" i="37" s="1"/>
  <c r="E31" i="37" l="1"/>
  <c r="D30" i="37"/>
  <c r="E30" i="37" l="1"/>
  <c r="H30" i="37"/>
  <c r="D29" i="37"/>
  <c r="E29" i="37" l="1"/>
  <c r="H29" i="37"/>
  <c r="D26" i="37"/>
  <c r="H26" i="37" l="1"/>
  <c r="E26" i="37"/>
  <c r="D25" i="37"/>
  <c r="H25" i="37" l="1"/>
  <c r="E25" i="37"/>
  <c r="D24" i="37"/>
  <c r="D23" i="37"/>
  <c r="E23" i="37" l="1"/>
  <c r="H23" i="37"/>
  <c r="E24" i="37"/>
  <c r="H24" i="37"/>
  <c r="D22" i="37"/>
  <c r="D20" i="37" l="1"/>
  <c r="H20" i="37" s="1"/>
  <c r="H22" i="37"/>
  <c r="E22" i="37"/>
  <c r="D21" i="37"/>
  <c r="D19" i="37"/>
  <c r="E20" i="37" l="1"/>
  <c r="H19" i="37"/>
  <c r="E19" i="37"/>
  <c r="E21" i="37"/>
  <c r="H21" i="37"/>
  <c r="D18" i="37"/>
  <c r="H18" i="37" l="1"/>
  <c r="E18" i="37"/>
  <c r="D17" i="37"/>
  <c r="E17" i="37" s="1"/>
  <c r="H17" i="37" l="1"/>
  <c r="D16" i="37"/>
  <c r="E16" i="37" l="1"/>
  <c r="H16" i="37"/>
  <c r="D15" i="37"/>
  <c r="E15" i="37" s="1"/>
  <c r="H15" i="37" l="1"/>
  <c r="D14" i="37"/>
  <c r="H14" i="37" l="1"/>
  <c r="E14" i="37"/>
  <c r="D12" i="37"/>
  <c r="E12" i="37" s="1"/>
  <c r="D13" i="37"/>
  <c r="E13" i="37" s="1"/>
  <c r="H12" i="37" l="1"/>
  <c r="H13" i="37"/>
  <c r="D10" i="37"/>
  <c r="H10" i="37" l="1"/>
  <c r="E10" i="37"/>
  <c r="D11" i="37"/>
  <c r="D9" i="37"/>
  <c r="E11" i="37" l="1"/>
  <c r="H11" i="37"/>
  <c r="H9" i="37"/>
  <c r="E9" i="37"/>
  <c r="D8" i="37"/>
  <c r="H8" i="37" s="1"/>
  <c r="D7" i="37"/>
  <c r="H7" i="37" s="1"/>
  <c r="D6" i="37"/>
  <c r="H6" i="37" s="1"/>
  <c r="D5" i="37"/>
  <c r="G37" i="38" l="1"/>
  <c r="G39" i="38" s="1"/>
  <c r="D34" i="38"/>
  <c r="F34" i="38" s="1"/>
  <c r="D33" i="38"/>
  <c r="F33" i="38" s="1"/>
  <c r="D32" i="38"/>
  <c r="F32" i="38" s="1"/>
  <c r="D31" i="38"/>
  <c r="F31" i="38" s="1"/>
  <c r="D30" i="38"/>
  <c r="F30" i="38" s="1"/>
  <c r="D29" i="38"/>
  <c r="F29" i="38" s="1"/>
  <c r="D28" i="38"/>
  <c r="F28" i="38" s="1"/>
  <c r="D27" i="38"/>
  <c r="F27" i="38" s="1"/>
  <c r="D26" i="38"/>
  <c r="F26" i="38" s="1"/>
  <c r="D25" i="38"/>
  <c r="F25" i="38" s="1"/>
  <c r="D24" i="38"/>
  <c r="F24" i="38" s="1"/>
  <c r="D23" i="38"/>
  <c r="F23" i="38" s="1"/>
  <c r="D22" i="38"/>
  <c r="F22" i="38" s="1"/>
  <c r="D21" i="38"/>
  <c r="F21" i="38" s="1"/>
  <c r="D12" i="38"/>
  <c r="F12" i="38" s="1"/>
  <c r="D11" i="38"/>
  <c r="F11" i="38" s="1"/>
  <c r="D35" i="38"/>
  <c r="F35" i="38" s="1"/>
  <c r="H12" i="38" l="1"/>
  <c r="H22" i="38"/>
  <c r="H26" i="38"/>
  <c r="H30" i="38"/>
  <c r="H11" i="38"/>
  <c r="H21" i="38"/>
  <c r="H23" i="38"/>
  <c r="H25" i="38"/>
  <c r="H27" i="38"/>
  <c r="H29" i="38"/>
  <c r="H31" i="38"/>
  <c r="H33" i="38"/>
  <c r="H35" i="38"/>
  <c r="H24" i="38"/>
  <c r="H28" i="38"/>
  <c r="H32" i="38"/>
  <c r="H34" i="38"/>
  <c r="E11" i="38"/>
  <c r="E12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D20" i="38" l="1"/>
  <c r="F20" i="38" l="1"/>
  <c r="H20" i="38"/>
  <c r="E20" i="38"/>
  <c r="D19" i="38"/>
  <c r="F19" i="38" l="1"/>
  <c r="H19" i="38"/>
  <c r="E19" i="38"/>
  <c r="D18" i="38"/>
  <c r="F18" i="38" l="1"/>
  <c r="E18" i="38"/>
  <c r="H18" i="38"/>
  <c r="D17" i="38"/>
  <c r="F17" i="38" l="1"/>
  <c r="E17" i="38"/>
  <c r="H17" i="38"/>
  <c r="D16" i="38"/>
  <c r="F16" i="38" l="1"/>
  <c r="E16" i="38"/>
  <c r="H16" i="38"/>
  <c r="D15" i="38"/>
  <c r="D14" i="38"/>
  <c r="D13" i="38"/>
  <c r="F13" i="38" l="1"/>
  <c r="E13" i="38"/>
  <c r="H13" i="38"/>
  <c r="F14" i="38"/>
  <c r="H14" i="38"/>
  <c r="E14" i="38"/>
  <c r="F15" i="38"/>
  <c r="H15" i="38"/>
  <c r="E15" i="38"/>
  <c r="D10" i="38" l="1"/>
  <c r="F10" i="38" l="1"/>
  <c r="H10" i="38"/>
  <c r="E10" i="38"/>
  <c r="D9" i="38"/>
  <c r="F9" i="38" l="1"/>
  <c r="E9" i="38"/>
  <c r="H9" i="38"/>
  <c r="E8" i="37"/>
  <c r="D8" i="38"/>
  <c r="F8" i="38" l="1"/>
  <c r="H8" i="38"/>
  <c r="E8" i="38"/>
  <c r="E7" i="37"/>
  <c r="D7" i="38"/>
  <c r="F7" i="38" l="1"/>
  <c r="H7" i="38"/>
  <c r="E7" i="38"/>
  <c r="E6" i="37"/>
  <c r="D6" i="38"/>
  <c r="F6" i="38" l="1"/>
  <c r="E6" i="38"/>
  <c r="H6" i="38"/>
  <c r="H5" i="37"/>
  <c r="D5" i="38"/>
  <c r="F5" i="38" l="1"/>
  <c r="F37" i="38" s="1"/>
  <c r="E5" i="38"/>
  <c r="H5" i="38"/>
  <c r="H37" i="38" s="1"/>
  <c r="D37" i="38"/>
  <c r="D36" i="30" s="1"/>
  <c r="G37" i="36"/>
  <c r="D34" i="36"/>
  <c r="E34" i="36" s="1"/>
  <c r="E36" i="30" l="1"/>
  <c r="D16" i="30"/>
  <c r="H16" i="30" s="1"/>
  <c r="F42" i="38"/>
  <c r="E16" i="30" s="1"/>
  <c r="D38" i="38"/>
  <c r="D39" i="38" s="1"/>
  <c r="H38" i="38"/>
  <c r="H34" i="36"/>
  <c r="D33" i="36"/>
  <c r="H33" i="36" s="1"/>
  <c r="E33" i="36" l="1"/>
  <c r="F35" i="37"/>
  <c r="G39" i="37"/>
  <c r="F34" i="37"/>
  <c r="F33" i="37"/>
  <c r="F32" i="37"/>
  <c r="F31" i="37"/>
  <c r="F30" i="37"/>
  <c r="F29" i="37"/>
  <c r="F26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" i="37"/>
  <c r="E5" i="37"/>
  <c r="D32" i="36"/>
  <c r="E32" i="36" s="1"/>
  <c r="H32" i="36" l="1"/>
  <c r="D31" i="36"/>
  <c r="E31" i="36" s="1"/>
  <c r="H31" i="36" l="1"/>
  <c r="D30" i="36"/>
  <c r="E30" i="36" s="1"/>
  <c r="H30" i="36" l="1"/>
  <c r="D29" i="36"/>
  <c r="E29" i="36" s="1"/>
  <c r="H29" i="36" l="1"/>
  <c r="D28" i="36"/>
  <c r="E28" i="36" s="1"/>
  <c r="H28" i="36" l="1"/>
  <c r="D26" i="36"/>
  <c r="E26" i="36" s="1"/>
  <c r="D27" i="36"/>
  <c r="E27" i="36" s="1"/>
  <c r="H27" i="36" l="1"/>
  <c r="H26" i="36"/>
  <c r="D25" i="36"/>
  <c r="E25" i="36" s="1"/>
  <c r="H25" i="36" l="1"/>
  <c r="D23" i="36"/>
  <c r="H23" i="36" s="1"/>
  <c r="D24" i="36"/>
  <c r="E24" i="36" s="1"/>
  <c r="E23" i="36" l="1"/>
  <c r="H24" i="36"/>
  <c r="G39" i="36"/>
  <c r="D22" i="36"/>
  <c r="E22" i="36" s="1"/>
  <c r="H22" i="36" l="1"/>
  <c r="D21" i="36"/>
  <c r="E21" i="36" s="1"/>
  <c r="H21" i="36" l="1"/>
  <c r="D20" i="36"/>
  <c r="H20" i="36" s="1"/>
  <c r="D19" i="36"/>
  <c r="E19" i="36" s="1"/>
  <c r="E20" i="36" l="1"/>
  <c r="H19" i="36"/>
  <c r="D18" i="36"/>
  <c r="E18" i="36" s="1"/>
  <c r="H18" i="36" l="1"/>
  <c r="D17" i="36"/>
  <c r="E17" i="36" s="1"/>
  <c r="H17" i="36" l="1"/>
  <c r="D16" i="36"/>
  <c r="E16" i="36" s="1"/>
  <c r="H16" i="36" l="1"/>
  <c r="D15" i="36"/>
  <c r="H15" i="36" l="1"/>
  <c r="E15" i="36"/>
  <c r="D14" i="36"/>
  <c r="E14" i="36" s="1"/>
  <c r="H14" i="36" l="1"/>
  <c r="D8" i="36"/>
  <c r="E8" i="36" s="1"/>
  <c r="D9" i="36"/>
  <c r="E9" i="36" s="1"/>
  <c r="D10" i="36"/>
  <c r="E10" i="36" s="1"/>
  <c r="D11" i="36"/>
  <c r="E11" i="36" s="1"/>
  <c r="D12" i="36"/>
  <c r="E12" i="36" s="1"/>
  <c r="D13" i="36"/>
  <c r="E13" i="36" s="1"/>
  <c r="H10" i="36" l="1"/>
  <c r="H13" i="36"/>
  <c r="H9" i="36"/>
  <c r="H12" i="36"/>
  <c r="H8" i="36"/>
  <c r="H11" i="36"/>
  <c r="D7" i="36"/>
  <c r="H7" i="36" s="1"/>
  <c r="E7" i="36" l="1"/>
  <c r="D6" i="36"/>
  <c r="D5" i="36"/>
  <c r="F33" i="36" l="1"/>
  <c r="F32" i="36"/>
  <c r="F31" i="36"/>
  <c r="F30" i="36"/>
  <c r="F29" i="36"/>
  <c r="F27" i="36"/>
  <c r="F25" i="36"/>
  <c r="F24" i="36"/>
  <c r="F23" i="36"/>
  <c r="F22" i="36"/>
  <c r="F21" i="36"/>
  <c r="F19" i="36"/>
  <c r="F17" i="36"/>
  <c r="F16" i="36"/>
  <c r="F15" i="36"/>
  <c r="F14" i="36"/>
  <c r="F13" i="36"/>
  <c r="F11" i="36"/>
  <c r="F9" i="36"/>
  <c r="F8" i="36"/>
  <c r="F7" i="36"/>
  <c r="F6" i="36"/>
  <c r="E6" i="36"/>
  <c r="H6" i="36"/>
  <c r="F5" i="36"/>
  <c r="D35" i="32"/>
  <c r="L35" i="32" s="1"/>
  <c r="K37" i="32"/>
  <c r="E35" i="32"/>
  <c r="M35" i="32" s="1"/>
  <c r="F12" i="36" l="1"/>
  <c r="F20" i="36"/>
  <c r="F28" i="36"/>
  <c r="F10" i="36"/>
  <c r="F18" i="36"/>
  <c r="F26" i="36"/>
  <c r="F34" i="36"/>
  <c r="D37" i="36"/>
  <c r="E5" i="36"/>
  <c r="H5" i="36"/>
  <c r="F35" i="32"/>
  <c r="D34" i="32"/>
  <c r="L34" i="32" s="1"/>
  <c r="E34" i="32"/>
  <c r="M34" i="32" s="1"/>
  <c r="D38" i="36" l="1"/>
  <c r="D39" i="36" s="1"/>
  <c r="D35" i="30"/>
  <c r="F37" i="36"/>
  <c r="H38" i="36"/>
  <c r="H37" i="36"/>
  <c r="F34" i="32"/>
  <c r="E33" i="32"/>
  <c r="M33" i="32" s="1"/>
  <c r="D33" i="32"/>
  <c r="E35" i="30" l="1"/>
  <c r="D15" i="30"/>
  <c r="H15" i="30" s="1"/>
  <c r="F42" i="36"/>
  <c r="E15" i="30" s="1"/>
  <c r="L33" i="32"/>
  <c r="F33" i="32"/>
  <c r="E32" i="32"/>
  <c r="M32" i="32" s="1"/>
  <c r="D32" i="32"/>
  <c r="L32" i="32" s="1"/>
  <c r="F32" i="32" l="1"/>
  <c r="E31" i="32"/>
  <c r="M31" i="32" s="1"/>
  <c r="E24" i="32"/>
  <c r="M24" i="32" s="1"/>
  <c r="E25" i="32"/>
  <c r="E26" i="32"/>
  <c r="M26" i="32" s="1"/>
  <c r="E27" i="32"/>
  <c r="M27" i="32" s="1"/>
  <c r="E28" i="32"/>
  <c r="M28" i="32" s="1"/>
  <c r="E29" i="32"/>
  <c r="M29" i="32" s="1"/>
  <c r="E30" i="32"/>
  <c r="M30" i="32" s="1"/>
  <c r="D24" i="32"/>
  <c r="D25" i="32"/>
  <c r="L25" i="32" s="1"/>
  <c r="D26" i="32"/>
  <c r="L26" i="32" s="1"/>
  <c r="D27" i="32"/>
  <c r="D28" i="32"/>
  <c r="D29" i="32"/>
  <c r="D30" i="32"/>
  <c r="L30" i="32" s="1"/>
  <c r="D31" i="32"/>
  <c r="L31" i="32" s="1"/>
  <c r="F24" i="32" l="1"/>
  <c r="L24" i="32"/>
  <c r="L28" i="32"/>
  <c r="F28" i="32"/>
  <c r="F29" i="32"/>
  <c r="L29" i="32"/>
  <c r="F27" i="32"/>
  <c r="L27" i="32"/>
  <c r="F30" i="32"/>
  <c r="F31" i="32"/>
  <c r="M25" i="32"/>
  <c r="F25" i="32"/>
  <c r="F26" i="32"/>
  <c r="E23" i="32"/>
  <c r="M23" i="32" s="1"/>
  <c r="D23" i="32"/>
  <c r="L23" i="32" l="1"/>
  <c r="F23" i="32"/>
  <c r="E22" i="32"/>
  <c r="M22" i="32" s="1"/>
  <c r="D22" i="32"/>
  <c r="L22" i="32" l="1"/>
  <c r="F22" i="32"/>
  <c r="E21" i="32"/>
  <c r="M21" i="32" s="1"/>
  <c r="D21" i="32"/>
  <c r="F21" i="32" l="1"/>
  <c r="L21" i="32"/>
  <c r="E18" i="32"/>
  <c r="M18" i="32" s="1"/>
  <c r="E19" i="32"/>
  <c r="E20" i="32"/>
  <c r="M20" i="32" s="1"/>
  <c r="D18" i="32"/>
  <c r="D19" i="32"/>
  <c r="L19" i="32" s="1"/>
  <c r="D20" i="32"/>
  <c r="F20" i="32" l="1"/>
  <c r="F18" i="32"/>
  <c r="L18" i="32"/>
  <c r="M19" i="32"/>
  <c r="F19" i="32"/>
  <c r="L20" i="32"/>
  <c r="E17" i="32"/>
  <c r="M17" i="32" s="1"/>
  <c r="D17" i="32"/>
  <c r="L17" i="32" l="1"/>
  <c r="F17" i="32"/>
  <c r="J37" i="32"/>
  <c r="E15" i="32"/>
  <c r="M15" i="32" s="1"/>
  <c r="E16" i="32"/>
  <c r="M16" i="32" s="1"/>
  <c r="D16" i="32"/>
  <c r="D15" i="32"/>
  <c r="F16" i="32" l="1"/>
  <c r="L16" i="32"/>
  <c r="F15" i="32"/>
  <c r="L15" i="32"/>
  <c r="E14" i="32"/>
  <c r="M14" i="32" s="1"/>
  <c r="D14" i="32"/>
  <c r="F14" i="32" l="1"/>
  <c r="L14" i="32"/>
  <c r="E13" i="32"/>
  <c r="M13" i="32" s="1"/>
  <c r="D13" i="32"/>
  <c r="L13" i="32" s="1"/>
  <c r="F13" i="32" l="1"/>
  <c r="E12" i="32"/>
  <c r="M12" i="32" s="1"/>
  <c r="D12" i="32"/>
  <c r="L12" i="32" l="1"/>
  <c r="F12" i="32"/>
  <c r="E11" i="32"/>
  <c r="M11" i="32" s="1"/>
  <c r="D11" i="32"/>
  <c r="L11" i="32" l="1"/>
  <c r="F11" i="32"/>
  <c r="E10" i="32"/>
  <c r="M10" i="32" s="1"/>
  <c r="D10" i="32"/>
  <c r="L10" i="32" s="1"/>
  <c r="F10" i="32" l="1"/>
  <c r="E9" i="32"/>
  <c r="M9" i="32" s="1"/>
  <c r="D9" i="32"/>
  <c r="F9" i="32" l="1"/>
  <c r="L9" i="32"/>
  <c r="E8" i="32"/>
  <c r="M8" i="32" s="1"/>
  <c r="D8" i="32"/>
  <c r="F8" i="32" l="1"/>
  <c r="L8" i="32"/>
  <c r="E7" i="32"/>
  <c r="M7" i="32" s="1"/>
  <c r="D7" i="32"/>
  <c r="L7" i="32" s="1"/>
  <c r="F7" i="32" l="1"/>
  <c r="E6" i="32"/>
  <c r="M6" i="32" s="1"/>
  <c r="D6" i="32"/>
  <c r="L6" i="32" s="1"/>
  <c r="F6" i="32" l="1"/>
  <c r="E30" i="30" l="1"/>
  <c r="E31" i="30"/>
  <c r="E32" i="30"/>
  <c r="E29" i="30"/>
  <c r="E5" i="32"/>
  <c r="D5" i="32"/>
  <c r="K37" i="34"/>
  <c r="J37" i="34"/>
  <c r="H35" i="34"/>
  <c r="I35" i="34" s="1"/>
  <c r="G35" i="34"/>
  <c r="F35" i="34"/>
  <c r="E34" i="34"/>
  <c r="M34" i="34" s="1"/>
  <c r="H34" i="34" l="1"/>
  <c r="E33" i="34"/>
  <c r="M33" i="34" l="1"/>
  <c r="H33" i="34"/>
  <c r="E32" i="34"/>
  <c r="D32" i="34"/>
  <c r="D33" i="34"/>
  <c r="D34" i="34"/>
  <c r="G33" i="34" l="1"/>
  <c r="I33" i="34" s="1"/>
  <c r="F33" i="34"/>
  <c r="L33" i="34"/>
  <c r="G32" i="34"/>
  <c r="F32" i="34"/>
  <c r="L32" i="34"/>
  <c r="M32" i="34"/>
  <c r="H32" i="34"/>
  <c r="G34" i="34"/>
  <c r="I34" i="34" s="1"/>
  <c r="L34" i="34"/>
  <c r="F34" i="34"/>
  <c r="E31" i="34"/>
  <c r="D31" i="34"/>
  <c r="I32" i="34" l="1"/>
  <c r="M31" i="34"/>
  <c r="H31" i="34"/>
  <c r="G31" i="34"/>
  <c r="F31" i="34"/>
  <c r="L31" i="34"/>
  <c r="E30" i="34"/>
  <c r="D30" i="34"/>
  <c r="I31" i="34" l="1"/>
  <c r="M30" i="34"/>
  <c r="H30" i="34"/>
  <c r="G30" i="34"/>
  <c r="F30" i="34"/>
  <c r="L30" i="34"/>
  <c r="E28" i="34"/>
  <c r="E29" i="34"/>
  <c r="D28" i="34"/>
  <c r="D29" i="34"/>
  <c r="I30" i="34" l="1"/>
  <c r="M28" i="34"/>
  <c r="H28" i="34"/>
  <c r="M29" i="34"/>
  <c r="H29" i="34"/>
  <c r="G29" i="34"/>
  <c r="F29" i="34"/>
  <c r="L29" i="34"/>
  <c r="G28" i="34"/>
  <c r="F28" i="34"/>
  <c r="L28" i="34"/>
  <c r="E27" i="34"/>
  <c r="D27" i="34"/>
  <c r="I29" i="34" l="1"/>
  <c r="M27" i="34"/>
  <c r="H27" i="34"/>
  <c r="I28" i="34"/>
  <c r="G27" i="34"/>
  <c r="F27" i="34"/>
  <c r="L27" i="34"/>
  <c r="E26" i="34"/>
  <c r="D26" i="34"/>
  <c r="M26" i="34" l="1"/>
  <c r="H26" i="34"/>
  <c r="I27" i="34"/>
  <c r="G26" i="34"/>
  <c r="F26" i="34"/>
  <c r="L26" i="34"/>
  <c r="E24" i="34"/>
  <c r="E25" i="34"/>
  <c r="D24" i="34"/>
  <c r="D25" i="34"/>
  <c r="G24" i="34" l="1"/>
  <c r="F24" i="34"/>
  <c r="L24" i="34"/>
  <c r="G25" i="34"/>
  <c r="F25" i="34"/>
  <c r="L25" i="34"/>
  <c r="I26" i="34"/>
  <c r="M25" i="34"/>
  <c r="H25" i="34"/>
  <c r="M24" i="34"/>
  <c r="H24" i="34"/>
  <c r="E23" i="34"/>
  <c r="I24" i="34" l="1"/>
  <c r="H23" i="34"/>
  <c r="M23" i="34"/>
  <c r="I25" i="34"/>
  <c r="E22" i="34"/>
  <c r="M22" i="34" l="1"/>
  <c r="H22" i="34"/>
  <c r="E21" i="34"/>
  <c r="M21" i="34" l="1"/>
  <c r="H21" i="34"/>
  <c r="E20" i="34"/>
  <c r="M20" i="34" l="1"/>
  <c r="H20" i="34"/>
  <c r="E19" i="34"/>
  <c r="M19" i="34" l="1"/>
  <c r="H19" i="34"/>
  <c r="H19" i="32"/>
  <c r="E18" i="34"/>
  <c r="M18" i="34" l="1"/>
  <c r="H18" i="34"/>
  <c r="E17" i="34"/>
  <c r="M17" i="34" l="1"/>
  <c r="H17" i="34"/>
  <c r="E16" i="34"/>
  <c r="M16" i="34" l="1"/>
  <c r="H16" i="34"/>
  <c r="E15" i="34"/>
  <c r="M15" i="34" l="1"/>
  <c r="H15" i="34"/>
  <c r="E14" i="34"/>
  <c r="H14" i="34" l="1"/>
  <c r="M14" i="34"/>
  <c r="E13" i="34"/>
  <c r="M13" i="34" l="1"/>
  <c r="H13" i="34"/>
  <c r="E12" i="34"/>
  <c r="D13" i="34"/>
  <c r="D14" i="34"/>
  <c r="D15" i="34"/>
  <c r="D16" i="34"/>
  <c r="D17" i="34"/>
  <c r="D18" i="34"/>
  <c r="D19" i="34"/>
  <c r="D20" i="34"/>
  <c r="D21" i="34"/>
  <c r="D22" i="34"/>
  <c r="D23" i="34"/>
  <c r="M12" i="34" l="1"/>
  <c r="H12" i="34"/>
  <c r="G19" i="34"/>
  <c r="I19" i="34" s="1"/>
  <c r="F19" i="34"/>
  <c r="L19" i="34"/>
  <c r="G14" i="34"/>
  <c r="I14" i="34" s="1"/>
  <c r="F14" i="34"/>
  <c r="L14" i="34"/>
  <c r="G15" i="34"/>
  <c r="I15" i="34" s="1"/>
  <c r="F15" i="34"/>
  <c r="L15" i="34"/>
  <c r="G21" i="34"/>
  <c r="I21" i="34" s="1"/>
  <c r="F21" i="34"/>
  <c r="L21" i="34"/>
  <c r="G13" i="34"/>
  <c r="I13" i="34" s="1"/>
  <c r="F13" i="34"/>
  <c r="L13" i="34"/>
  <c r="G23" i="34"/>
  <c r="I23" i="34" s="1"/>
  <c r="F23" i="34"/>
  <c r="L23" i="34"/>
  <c r="G22" i="34"/>
  <c r="I22" i="34" s="1"/>
  <c r="F22" i="34"/>
  <c r="L22" i="34"/>
  <c r="G18" i="34"/>
  <c r="I18" i="34" s="1"/>
  <c r="F18" i="34"/>
  <c r="L18" i="34"/>
  <c r="G17" i="34"/>
  <c r="I17" i="34" s="1"/>
  <c r="F17" i="34"/>
  <c r="L17" i="34"/>
  <c r="G20" i="34"/>
  <c r="I20" i="34" s="1"/>
  <c r="F20" i="34"/>
  <c r="L20" i="34"/>
  <c r="G16" i="34"/>
  <c r="I16" i="34" s="1"/>
  <c r="F16" i="34"/>
  <c r="L16" i="34"/>
  <c r="D12" i="34"/>
  <c r="G19" i="32"/>
  <c r="I19" i="32" s="1"/>
  <c r="E11" i="34"/>
  <c r="E10" i="34"/>
  <c r="D10" i="34"/>
  <c r="M11" i="34" l="1"/>
  <c r="H11" i="34"/>
  <c r="M10" i="34"/>
  <c r="H10" i="34"/>
  <c r="G12" i="34"/>
  <c r="I12" i="34" s="1"/>
  <c r="F12" i="34"/>
  <c r="L12" i="34"/>
  <c r="D11" i="34"/>
  <c r="G10" i="34"/>
  <c r="F10" i="34"/>
  <c r="L10" i="34"/>
  <c r="E9" i="34"/>
  <c r="I10" i="34" l="1"/>
  <c r="D9" i="34"/>
  <c r="M9" i="34"/>
  <c r="H9" i="34"/>
  <c r="G11" i="34"/>
  <c r="I11" i="34" s="1"/>
  <c r="F11" i="34"/>
  <c r="L11" i="34"/>
  <c r="E8" i="34"/>
  <c r="D8" i="34"/>
  <c r="G9" i="34" l="1"/>
  <c r="F9" i="34"/>
  <c r="L9" i="34"/>
  <c r="G8" i="34"/>
  <c r="F8" i="34"/>
  <c r="L8" i="34"/>
  <c r="H8" i="34"/>
  <c r="M8" i="34"/>
  <c r="I9" i="34"/>
  <c r="E7" i="34"/>
  <c r="D7" i="34"/>
  <c r="G7" i="34" l="1"/>
  <c r="F7" i="34"/>
  <c r="L7" i="34"/>
  <c r="I8" i="34"/>
  <c r="M7" i="34"/>
  <c r="H7" i="34"/>
  <c r="E6" i="34"/>
  <c r="D6" i="34"/>
  <c r="I7" i="34" l="1"/>
  <c r="G6" i="34"/>
  <c r="F6" i="34"/>
  <c r="L6" i="34"/>
  <c r="M6" i="34"/>
  <c r="H6" i="34"/>
  <c r="L37" i="33"/>
  <c r="K37" i="33"/>
  <c r="E5" i="34"/>
  <c r="D5" i="34"/>
  <c r="E35" i="33"/>
  <c r="H35" i="33" s="1"/>
  <c r="D35" i="33"/>
  <c r="I6" i="34" l="1"/>
  <c r="F5" i="34"/>
  <c r="G5" i="34"/>
  <c r="G37" i="34" s="1"/>
  <c r="C13" i="30" s="1"/>
  <c r="L5" i="34"/>
  <c r="L37" i="34" s="1"/>
  <c r="L40" i="34" s="1"/>
  <c r="D37" i="34"/>
  <c r="E37" i="34"/>
  <c r="D33" i="30" s="1"/>
  <c r="M5" i="34"/>
  <c r="M37" i="34" s="1"/>
  <c r="H5" i="34"/>
  <c r="M35" i="33"/>
  <c r="G35" i="33"/>
  <c r="I35" i="33" s="1"/>
  <c r="F35" i="33"/>
  <c r="N35" i="33"/>
  <c r="E34" i="33"/>
  <c r="D34" i="33"/>
  <c r="E33" i="30" l="1"/>
  <c r="D38" i="34"/>
  <c r="D39" i="34" s="1"/>
  <c r="L38" i="34"/>
  <c r="I5" i="34"/>
  <c r="H37" i="34"/>
  <c r="E42" i="34"/>
  <c r="M38" i="34"/>
  <c r="E38" i="34"/>
  <c r="E39" i="34" s="1"/>
  <c r="G34" i="33"/>
  <c r="F34" i="33"/>
  <c r="M34" i="33"/>
  <c r="H34" i="33"/>
  <c r="N34" i="33"/>
  <c r="E33" i="33"/>
  <c r="D33" i="33"/>
  <c r="H42" i="34" l="1"/>
  <c r="E13" i="30" s="1"/>
  <c r="D13" i="30"/>
  <c r="H13" i="30" s="1"/>
  <c r="I34" i="33"/>
  <c r="F33" i="33"/>
  <c r="M33" i="33"/>
  <c r="G33" i="33"/>
  <c r="N33" i="33"/>
  <c r="H33" i="33"/>
  <c r="E32" i="33"/>
  <c r="D32" i="33"/>
  <c r="N32" i="33" l="1"/>
  <c r="H32" i="33"/>
  <c r="M32" i="33"/>
  <c r="F32" i="33"/>
  <c r="G32" i="33"/>
  <c r="I33" i="33"/>
  <c r="E31" i="33"/>
  <c r="D31" i="33"/>
  <c r="H31" i="33" l="1"/>
  <c r="N31" i="33"/>
  <c r="M31" i="33"/>
  <c r="G31" i="33"/>
  <c r="F31" i="33"/>
  <c r="I32" i="33"/>
  <c r="E30" i="33"/>
  <c r="D30" i="33"/>
  <c r="N30" i="33" l="1"/>
  <c r="H30" i="33"/>
  <c r="G30" i="33"/>
  <c r="F30" i="33"/>
  <c r="M30" i="33"/>
  <c r="I31" i="33"/>
  <c r="E29" i="33"/>
  <c r="D29" i="33"/>
  <c r="I30" i="33" l="1"/>
  <c r="N29" i="33"/>
  <c r="H29" i="33"/>
  <c r="F29" i="33"/>
  <c r="M29" i="33"/>
  <c r="G29" i="33"/>
  <c r="E28" i="33"/>
  <c r="D28" i="33"/>
  <c r="I29" i="33" l="1"/>
  <c r="N28" i="33"/>
  <c r="H28" i="33"/>
  <c r="M28" i="33"/>
  <c r="F28" i="33"/>
  <c r="G28" i="33"/>
  <c r="E27" i="33"/>
  <c r="D27" i="33"/>
  <c r="I28" i="33" l="1"/>
  <c r="H27" i="33"/>
  <c r="N27" i="33"/>
  <c r="M27" i="33"/>
  <c r="G27" i="33"/>
  <c r="F27" i="33"/>
  <c r="E26" i="33"/>
  <c r="D26" i="33"/>
  <c r="G26" i="33" l="1"/>
  <c r="F26" i="33"/>
  <c r="M26" i="33"/>
  <c r="N26" i="33"/>
  <c r="H26" i="33"/>
  <c r="I26" i="33" s="1"/>
  <c r="I27" i="33"/>
  <c r="E25" i="33"/>
  <c r="D25" i="33"/>
  <c r="N25" i="33" l="1"/>
  <c r="H25" i="33"/>
  <c r="F25" i="33"/>
  <c r="G25" i="33"/>
  <c r="M25" i="33"/>
  <c r="E24" i="33"/>
  <c r="D24" i="33"/>
  <c r="M24" i="33" l="1"/>
  <c r="F24" i="33"/>
  <c r="G24" i="33"/>
  <c r="H24" i="33"/>
  <c r="N24" i="33"/>
  <c r="I25" i="33"/>
  <c r="E23" i="33"/>
  <c r="D23" i="33"/>
  <c r="I24" i="33" l="1"/>
  <c r="H23" i="33"/>
  <c r="N23" i="33"/>
  <c r="G23" i="33"/>
  <c r="M23" i="33"/>
  <c r="F23" i="33"/>
  <c r="E22" i="33"/>
  <c r="D22" i="33"/>
  <c r="G22" i="33" l="1"/>
  <c r="F22" i="33"/>
  <c r="M22" i="33"/>
  <c r="H22" i="33"/>
  <c r="N22" i="33"/>
  <c r="I23" i="33"/>
  <c r="E21" i="33"/>
  <c r="D21" i="33"/>
  <c r="I22" i="33" l="1"/>
  <c r="F21" i="33"/>
  <c r="M21" i="33"/>
  <c r="G21" i="33"/>
  <c r="N21" i="33"/>
  <c r="H21" i="33"/>
  <c r="E20" i="33"/>
  <c r="D20" i="33"/>
  <c r="M20" i="33" l="1"/>
  <c r="G20" i="33"/>
  <c r="F20" i="33"/>
  <c r="N20" i="33"/>
  <c r="H20" i="33"/>
  <c r="I21" i="33"/>
  <c r="E19" i="33"/>
  <c r="D19" i="33"/>
  <c r="M19" i="33" l="1"/>
  <c r="G19" i="33"/>
  <c r="F19" i="33"/>
  <c r="H19" i="33"/>
  <c r="N19" i="33"/>
  <c r="I20" i="33"/>
  <c r="E18" i="33"/>
  <c r="D18" i="33"/>
  <c r="I19" i="33" l="1"/>
  <c r="G18" i="33"/>
  <c r="F18" i="33"/>
  <c r="M18" i="33"/>
  <c r="N18" i="33"/>
  <c r="H18" i="33"/>
  <c r="E17" i="33"/>
  <c r="D17" i="33"/>
  <c r="I18" i="33" l="1"/>
  <c r="N17" i="33"/>
  <c r="H17" i="33"/>
  <c r="F17" i="33"/>
  <c r="M17" i="33"/>
  <c r="G17" i="33"/>
  <c r="E16" i="33"/>
  <c r="D16" i="33"/>
  <c r="I17" i="33" l="1"/>
  <c r="N16" i="33"/>
  <c r="H16" i="33"/>
  <c r="M16" i="33"/>
  <c r="F16" i="33"/>
  <c r="G16" i="33"/>
  <c r="E15" i="33"/>
  <c r="D15" i="33"/>
  <c r="I16" i="33" l="1"/>
  <c r="H15" i="33"/>
  <c r="N15" i="33"/>
  <c r="M15" i="33"/>
  <c r="G15" i="33"/>
  <c r="F15" i="33"/>
  <c r="E14" i="33"/>
  <c r="D14" i="33"/>
  <c r="N14" i="33" l="1"/>
  <c r="H14" i="33"/>
  <c r="G14" i="33"/>
  <c r="F14" i="33"/>
  <c r="M14" i="33"/>
  <c r="I15" i="33"/>
  <c r="E12" i="33"/>
  <c r="E13" i="33"/>
  <c r="D13" i="33"/>
  <c r="D12" i="33"/>
  <c r="N13" i="33" l="1"/>
  <c r="H13" i="33"/>
  <c r="N12" i="33"/>
  <c r="H12" i="33"/>
  <c r="M12" i="33"/>
  <c r="F12" i="33"/>
  <c r="G12" i="33"/>
  <c r="I14" i="33"/>
  <c r="F13" i="33"/>
  <c r="M13" i="33"/>
  <c r="G13" i="33"/>
  <c r="E11" i="33"/>
  <c r="D11" i="33"/>
  <c r="H11" i="33" l="1"/>
  <c r="N11" i="33"/>
  <c r="I12" i="33"/>
  <c r="I13" i="33"/>
  <c r="M11" i="33"/>
  <c r="G11" i="33"/>
  <c r="F11" i="33"/>
  <c r="E10" i="33"/>
  <c r="D10" i="33"/>
  <c r="N10" i="33" l="1"/>
  <c r="H10" i="33"/>
  <c r="G10" i="33"/>
  <c r="F10" i="33"/>
  <c r="M10" i="33"/>
  <c r="I11" i="33"/>
  <c r="E9" i="33"/>
  <c r="D9" i="33"/>
  <c r="N9" i="33" l="1"/>
  <c r="H9" i="33"/>
  <c r="I10" i="33"/>
  <c r="F9" i="33"/>
  <c r="G9" i="33"/>
  <c r="M9" i="33"/>
  <c r="E7" i="33"/>
  <c r="E8" i="33"/>
  <c r="D7" i="33"/>
  <c r="D8" i="33"/>
  <c r="I9" i="33" l="1"/>
  <c r="H7" i="33"/>
  <c r="N7" i="33"/>
  <c r="F7" i="33"/>
  <c r="G7" i="33"/>
  <c r="M7" i="33"/>
  <c r="M8" i="33"/>
  <c r="F8" i="33"/>
  <c r="G8" i="33"/>
  <c r="H8" i="33"/>
  <c r="N8" i="33"/>
  <c r="E6" i="33"/>
  <c r="D6" i="33"/>
  <c r="G6" i="33" l="1"/>
  <c r="F6" i="33"/>
  <c r="M6" i="33"/>
  <c r="H6" i="33"/>
  <c r="N6" i="33"/>
  <c r="I8" i="33"/>
  <c r="I7" i="33"/>
  <c r="E5" i="33"/>
  <c r="D5" i="33"/>
  <c r="F5" i="33" l="1"/>
  <c r="M5" i="33"/>
  <c r="M37" i="33" s="1"/>
  <c r="M40" i="33" s="1"/>
  <c r="G5" i="33"/>
  <c r="G37" i="33" s="1"/>
  <c r="C12" i="30" s="1"/>
  <c r="D37" i="33"/>
  <c r="M38" i="33" s="1"/>
  <c r="E37" i="33"/>
  <c r="N5" i="33"/>
  <c r="N37" i="33" s="1"/>
  <c r="H5" i="33"/>
  <c r="I6" i="33"/>
  <c r="L37" i="31"/>
  <c r="K37" i="31"/>
  <c r="E32" i="31"/>
  <c r="N32" i="31" s="1"/>
  <c r="D32" i="31"/>
  <c r="I5" i="33" l="1"/>
  <c r="H37" i="33"/>
  <c r="E42" i="33"/>
  <c r="E38" i="33"/>
  <c r="E39" i="33" s="1"/>
  <c r="N38" i="33"/>
  <c r="D38" i="33"/>
  <c r="D39" i="33" s="1"/>
  <c r="F32" i="31"/>
  <c r="M32" i="31"/>
  <c r="E31" i="31"/>
  <c r="N31" i="31" s="1"/>
  <c r="D31" i="31"/>
  <c r="H42" i="33" l="1"/>
  <c r="E12" i="30" s="1"/>
  <c r="D12" i="30"/>
  <c r="H12" i="30" s="1"/>
  <c r="F31" i="31"/>
  <c r="M31" i="31"/>
  <c r="E30" i="31"/>
  <c r="N30" i="31" s="1"/>
  <c r="D30" i="31"/>
  <c r="M30" i="31" s="1"/>
  <c r="F30" i="31" l="1"/>
  <c r="E29" i="31"/>
  <c r="N29" i="31" s="1"/>
  <c r="D29" i="31"/>
  <c r="M29" i="31" s="1"/>
  <c r="F29" i="31" l="1"/>
  <c r="E28" i="31"/>
  <c r="N28" i="31" s="1"/>
  <c r="D28" i="31"/>
  <c r="F28" i="31" l="1"/>
  <c r="M28" i="31"/>
  <c r="E27" i="31"/>
  <c r="N27" i="31" s="1"/>
  <c r="D27" i="31"/>
  <c r="F27" i="31" l="1"/>
  <c r="M27" i="31"/>
  <c r="H35" i="32"/>
  <c r="G35" i="32"/>
  <c r="H34" i="32"/>
  <c r="G34" i="32"/>
  <c r="H33" i="32"/>
  <c r="G33" i="32"/>
  <c r="H32" i="32"/>
  <c r="G32" i="32"/>
  <c r="H31" i="32"/>
  <c r="G31" i="32"/>
  <c r="H30" i="32"/>
  <c r="G30" i="32"/>
  <c r="H29" i="32"/>
  <c r="G29" i="32"/>
  <c r="H28" i="32"/>
  <c r="G28" i="32"/>
  <c r="H27" i="32"/>
  <c r="G27" i="32"/>
  <c r="H26" i="32"/>
  <c r="H25" i="32"/>
  <c r="H24" i="32"/>
  <c r="H23" i="32"/>
  <c r="H22" i="32"/>
  <c r="H21" i="32"/>
  <c r="H20" i="32"/>
  <c r="H18" i="32"/>
  <c r="H17" i="32"/>
  <c r="H16" i="32"/>
  <c r="H15" i="32"/>
  <c r="H14" i="32"/>
  <c r="H13" i="32"/>
  <c r="G13" i="32"/>
  <c r="H12" i="32"/>
  <c r="G12" i="32"/>
  <c r="H11" i="32"/>
  <c r="G11" i="32"/>
  <c r="H10" i="32"/>
  <c r="G10" i="32"/>
  <c r="H9" i="32"/>
  <c r="G9" i="32"/>
  <c r="H8" i="32"/>
  <c r="G8" i="32"/>
  <c r="H7" i="32"/>
  <c r="G7" i="32"/>
  <c r="G6" i="32"/>
  <c r="H5" i="32"/>
  <c r="F5" i="32"/>
  <c r="G5" i="32"/>
  <c r="E26" i="31"/>
  <c r="N26" i="31" s="1"/>
  <c r="D26" i="31"/>
  <c r="I35" i="32" l="1"/>
  <c r="I27" i="32"/>
  <c r="I29" i="32"/>
  <c r="I31" i="32"/>
  <c r="I33" i="32"/>
  <c r="I30" i="32"/>
  <c r="I8" i="32"/>
  <c r="I10" i="32"/>
  <c r="I34" i="32"/>
  <c r="I32" i="32"/>
  <c r="I12" i="32"/>
  <c r="M26" i="31"/>
  <c r="F26" i="31"/>
  <c r="I28" i="32"/>
  <c r="G20" i="32"/>
  <c r="I20" i="32" s="1"/>
  <c r="G24" i="32"/>
  <c r="I24" i="32" s="1"/>
  <c r="D37" i="32"/>
  <c r="I7" i="32"/>
  <c r="I11" i="32"/>
  <c r="G14" i="32"/>
  <c r="I14" i="32" s="1"/>
  <c r="G15" i="32"/>
  <c r="I15" i="32" s="1"/>
  <c r="G23" i="32"/>
  <c r="I23" i="32" s="1"/>
  <c r="G16" i="32"/>
  <c r="I16" i="32" s="1"/>
  <c r="I5" i="32"/>
  <c r="G18" i="32"/>
  <c r="I18" i="32" s="1"/>
  <c r="G22" i="32"/>
  <c r="I22" i="32" s="1"/>
  <c r="G26" i="32"/>
  <c r="I26" i="32" s="1"/>
  <c r="E37" i="32"/>
  <c r="M5" i="32"/>
  <c r="M37" i="32" s="1"/>
  <c r="L5" i="32"/>
  <c r="L37" i="32" s="1"/>
  <c r="H6" i="32"/>
  <c r="I6" i="32" s="1"/>
  <c r="I9" i="32"/>
  <c r="I13" i="32"/>
  <c r="G17" i="32"/>
  <c r="I17" i="32" s="1"/>
  <c r="G21" i="32"/>
  <c r="I21" i="32" s="1"/>
  <c r="G25" i="32"/>
  <c r="I25" i="32" s="1"/>
  <c r="E25" i="31"/>
  <c r="N25" i="31" s="1"/>
  <c r="D25" i="31"/>
  <c r="D38" i="32" l="1"/>
  <c r="D39" i="32" s="1"/>
  <c r="C34" i="30"/>
  <c r="E42" i="32"/>
  <c r="D34" i="30"/>
  <c r="E38" i="32"/>
  <c r="E39" i="32" s="1"/>
  <c r="H37" i="32"/>
  <c r="D14" i="30" s="1"/>
  <c r="H14" i="30" s="1"/>
  <c r="L38" i="32"/>
  <c r="F25" i="31"/>
  <c r="M25" i="31"/>
  <c r="G37" i="32"/>
  <c r="C14" i="30" s="1"/>
  <c r="M38" i="32"/>
  <c r="L40" i="32"/>
  <c r="E24" i="31"/>
  <c r="N24" i="31" s="1"/>
  <c r="D24" i="31"/>
  <c r="E34" i="30" l="1"/>
  <c r="H42" i="32"/>
  <c r="E14" i="30" s="1"/>
  <c r="M24" i="31"/>
  <c r="F24" i="31"/>
  <c r="E23" i="31"/>
  <c r="N23" i="31" s="1"/>
  <c r="D23" i="31"/>
  <c r="M23" i="31" l="1"/>
  <c r="F23" i="31"/>
  <c r="E21" i="31"/>
  <c r="N21" i="31" s="1"/>
  <c r="E22" i="31"/>
  <c r="N22" i="31" s="1"/>
  <c r="D21" i="31"/>
  <c r="D22" i="31"/>
  <c r="F22" i="31" l="1"/>
  <c r="F21" i="31"/>
  <c r="M21" i="31"/>
  <c r="M22" i="31"/>
  <c r="E19" i="31"/>
  <c r="N19" i="31" s="1"/>
  <c r="E20" i="31"/>
  <c r="N20" i="31" s="1"/>
  <c r="D19" i="31"/>
  <c r="D20" i="31"/>
  <c r="M19" i="31" l="1"/>
  <c r="F19" i="31"/>
  <c r="F20" i="31"/>
  <c r="M20" i="31"/>
  <c r="E18" i="31"/>
  <c r="N18" i="31" s="1"/>
  <c r="D18" i="31"/>
  <c r="M18" i="31" l="1"/>
  <c r="F18" i="31"/>
  <c r="E17" i="31"/>
  <c r="N17" i="31" s="1"/>
  <c r="D17" i="31"/>
  <c r="M17" i="31" l="1"/>
  <c r="F17" i="31"/>
  <c r="E16" i="31"/>
  <c r="N16" i="31" s="1"/>
  <c r="D16" i="31"/>
  <c r="F16" i="31" l="1"/>
  <c r="M16" i="31"/>
  <c r="E15" i="31"/>
  <c r="N15" i="31" s="1"/>
  <c r="D15" i="31"/>
  <c r="F15" i="31" l="1"/>
  <c r="M15" i="31"/>
  <c r="E14" i="31"/>
  <c r="N14" i="31" s="1"/>
  <c r="D14" i="31"/>
  <c r="M14" i="31" l="1"/>
  <c r="F14" i="31"/>
  <c r="E13" i="31"/>
  <c r="N13" i="31" s="1"/>
  <c r="D13" i="31"/>
  <c r="F13" i="31" l="1"/>
  <c r="M13" i="31"/>
  <c r="E12" i="31"/>
  <c r="N12" i="31" s="1"/>
  <c r="D12" i="31"/>
  <c r="M12" i="31" l="1"/>
  <c r="F12" i="31"/>
  <c r="E11" i="31"/>
  <c r="N11" i="31" s="1"/>
  <c r="D11" i="31"/>
  <c r="M11" i="31" l="1"/>
  <c r="F11" i="31"/>
  <c r="E10" i="31"/>
  <c r="N10" i="31" s="1"/>
  <c r="D10" i="31"/>
  <c r="M10" i="31" l="1"/>
  <c r="F10" i="31"/>
  <c r="E9" i="31"/>
  <c r="N9" i="31" s="1"/>
  <c r="D9" i="31"/>
  <c r="M9" i="31" l="1"/>
  <c r="F9" i="31"/>
  <c r="E7" i="31"/>
  <c r="N7" i="31" s="1"/>
  <c r="E8" i="31"/>
  <c r="N8" i="31" s="1"/>
  <c r="D7" i="31"/>
  <c r="D8" i="31"/>
  <c r="F8" i="31" l="1"/>
  <c r="M8" i="31"/>
  <c r="M7" i="31"/>
  <c r="F7" i="31"/>
  <c r="E6" i="31"/>
  <c r="N6" i="31" s="1"/>
  <c r="D6" i="31"/>
  <c r="F6" i="31" l="1"/>
  <c r="M6" i="31"/>
  <c r="E5" i="31" l="1"/>
  <c r="D5" i="31"/>
  <c r="E35" i="26"/>
  <c r="D35" i="26"/>
  <c r="M5" i="31" l="1"/>
  <c r="D37" i="31"/>
  <c r="N5" i="31"/>
  <c r="E37" i="31"/>
  <c r="F35" i="26"/>
  <c r="E34" i="26"/>
  <c r="D34" i="26"/>
  <c r="F34" i="26" l="1"/>
  <c r="E33" i="26"/>
  <c r="D33" i="26"/>
  <c r="F33" i="26" l="1"/>
  <c r="E32" i="26"/>
  <c r="D32" i="26"/>
  <c r="F32" i="26" l="1"/>
  <c r="E31" i="26"/>
  <c r="D31" i="26"/>
  <c r="F31" i="26" l="1"/>
  <c r="E30" i="26"/>
  <c r="D30" i="26"/>
  <c r="F30" i="26" l="1"/>
  <c r="E29" i="26"/>
  <c r="D29" i="26"/>
  <c r="F29" i="26" l="1"/>
  <c r="E28" i="26"/>
  <c r="D28" i="26"/>
  <c r="F28" i="26" l="1"/>
  <c r="E27" i="26"/>
  <c r="D27" i="26"/>
  <c r="F27" i="26" l="1"/>
  <c r="E26" i="26"/>
  <c r="D26" i="26"/>
  <c r="F26" i="26" s="1"/>
  <c r="E25" i="26" l="1"/>
  <c r="D25" i="26"/>
  <c r="F25" i="26" l="1"/>
  <c r="E24" i="26"/>
  <c r="D24" i="26"/>
  <c r="F24" i="26" l="1"/>
  <c r="E23" i="26"/>
  <c r="D23" i="26"/>
  <c r="F23" i="26" l="1"/>
  <c r="E22" i="26"/>
  <c r="D22" i="26"/>
  <c r="F22" i="26" l="1"/>
  <c r="E20" i="26"/>
  <c r="E21" i="26"/>
  <c r="D20" i="26"/>
  <c r="D21" i="26"/>
  <c r="F21" i="26" l="1"/>
  <c r="F20" i="26"/>
  <c r="E19" i="26"/>
  <c r="D19" i="26"/>
  <c r="F19" i="26" l="1"/>
  <c r="E18" i="26"/>
  <c r="D18" i="26"/>
  <c r="F18" i="26" l="1"/>
  <c r="E17" i="26"/>
  <c r="D17" i="26"/>
  <c r="F17" i="26" l="1"/>
  <c r="E16" i="26"/>
  <c r="D16" i="26"/>
  <c r="F16" i="26" l="1"/>
  <c r="E14" i="26"/>
  <c r="E15" i="26"/>
  <c r="D14" i="26"/>
  <c r="D15" i="26"/>
  <c r="F15" i="26" l="1"/>
  <c r="F14" i="26"/>
  <c r="E13" i="26"/>
  <c r="D13" i="26"/>
  <c r="F13" i="26" l="1"/>
  <c r="E12" i="26"/>
  <c r="D12" i="26"/>
  <c r="F12" i="26" l="1"/>
  <c r="E11" i="26"/>
  <c r="D11" i="26"/>
  <c r="F11" i="26" l="1"/>
  <c r="E10" i="26"/>
  <c r="D10" i="26"/>
  <c r="F10" i="26" l="1"/>
  <c r="E9" i="26"/>
  <c r="D9" i="26"/>
  <c r="F9" i="26" l="1"/>
  <c r="E8" i="26"/>
  <c r="D8" i="26"/>
  <c r="F8" i="26" l="1"/>
  <c r="E7" i="26"/>
  <c r="D7" i="26"/>
  <c r="F7" i="26" l="1"/>
  <c r="E6" i="26"/>
  <c r="D6" i="26"/>
  <c r="F6" i="26" l="1"/>
  <c r="E38" i="31"/>
  <c r="E39" i="31" s="1"/>
  <c r="D38" i="31"/>
  <c r="D39" i="31" s="1"/>
  <c r="H35" i="31"/>
  <c r="G35" i="31"/>
  <c r="F35" i="31"/>
  <c r="H34" i="31"/>
  <c r="G34" i="31"/>
  <c r="F34" i="31"/>
  <c r="H33" i="31"/>
  <c r="G33" i="31"/>
  <c r="F33" i="31"/>
  <c r="H32" i="31"/>
  <c r="G32" i="31"/>
  <c r="H31" i="31"/>
  <c r="G31" i="31"/>
  <c r="H30" i="31"/>
  <c r="G30" i="31"/>
  <c r="H29" i="31"/>
  <c r="G29" i="31"/>
  <c r="H28" i="31"/>
  <c r="G28" i="31"/>
  <c r="H27" i="31"/>
  <c r="G27" i="31"/>
  <c r="H26" i="31"/>
  <c r="G26" i="31"/>
  <c r="H25" i="31"/>
  <c r="G25" i="31"/>
  <c r="H24" i="31"/>
  <c r="G24" i="31"/>
  <c r="H23" i="31"/>
  <c r="G23" i="31"/>
  <c r="H22" i="31"/>
  <c r="G22" i="31"/>
  <c r="H21" i="31"/>
  <c r="G21" i="31"/>
  <c r="H20" i="31"/>
  <c r="G20" i="31"/>
  <c r="H19" i="31"/>
  <c r="G19" i="31"/>
  <c r="H18" i="31"/>
  <c r="G18" i="31"/>
  <c r="H17" i="31"/>
  <c r="G17" i="31"/>
  <c r="H16" i="31"/>
  <c r="G16" i="31"/>
  <c r="H15" i="31"/>
  <c r="G15" i="31"/>
  <c r="H14" i="31"/>
  <c r="G14" i="31"/>
  <c r="H13" i="31"/>
  <c r="G13" i="31"/>
  <c r="H12" i="31"/>
  <c r="G12" i="31"/>
  <c r="H11" i="31"/>
  <c r="G11" i="31"/>
  <c r="H10" i="31"/>
  <c r="G10" i="31"/>
  <c r="H9" i="31"/>
  <c r="G9" i="31"/>
  <c r="H8" i="31"/>
  <c r="G8" i="31"/>
  <c r="H7" i="31"/>
  <c r="G7" i="31"/>
  <c r="H6" i="31"/>
  <c r="G6" i="31"/>
  <c r="G5" i="31"/>
  <c r="F5" i="31"/>
  <c r="H5" i="31"/>
  <c r="M37" i="31"/>
  <c r="M40" i="31" s="1"/>
  <c r="K37" i="29"/>
  <c r="E5" i="26"/>
  <c r="E38" i="26" s="1"/>
  <c r="D5" i="26"/>
  <c r="I34" i="31" l="1"/>
  <c r="I35" i="31"/>
  <c r="I33" i="31"/>
  <c r="I27" i="31"/>
  <c r="I31" i="31"/>
  <c r="I6" i="31"/>
  <c r="I10" i="31"/>
  <c r="I18" i="31"/>
  <c r="I22" i="31"/>
  <c r="I26" i="31"/>
  <c r="I30" i="31"/>
  <c r="I32" i="31"/>
  <c r="I29" i="31"/>
  <c r="I28" i="31"/>
  <c r="I7" i="31"/>
  <c r="I9" i="31"/>
  <c r="I15" i="31"/>
  <c r="I19" i="31"/>
  <c r="I23" i="31"/>
  <c r="I25" i="31"/>
  <c r="I24" i="31"/>
  <c r="I21" i="31"/>
  <c r="I20" i="31"/>
  <c r="I17" i="31"/>
  <c r="I16" i="31"/>
  <c r="I14" i="31"/>
  <c r="I13" i="31"/>
  <c r="I12" i="31"/>
  <c r="I11" i="31"/>
  <c r="I8" i="31"/>
  <c r="G37" i="31"/>
  <c r="C11" i="30" s="1"/>
  <c r="N38" i="31"/>
  <c r="M38" i="31"/>
  <c r="D38" i="26"/>
  <c r="F5" i="26"/>
  <c r="H37" i="31"/>
  <c r="D11" i="30" s="1"/>
  <c r="H11" i="30" s="1"/>
  <c r="I5" i="31"/>
  <c r="N37" i="31"/>
  <c r="L37" i="29"/>
  <c r="E35" i="29"/>
  <c r="N35" i="29" s="1"/>
  <c r="D35" i="29"/>
  <c r="H42" i="31" l="1"/>
  <c r="E11" i="30" s="1"/>
  <c r="F35" i="29"/>
  <c r="M35" i="29"/>
  <c r="E34" i="29"/>
  <c r="N34" i="29" s="1"/>
  <c r="D34" i="29"/>
  <c r="F34" i="29" l="1"/>
  <c r="M34" i="29"/>
  <c r="H34" i="29"/>
  <c r="G35" i="29"/>
  <c r="I35" i="29" s="1"/>
  <c r="E33" i="29"/>
  <c r="N33" i="29" s="1"/>
  <c r="D33" i="29"/>
  <c r="F33" i="29" l="1"/>
  <c r="M33" i="29"/>
  <c r="E32" i="29"/>
  <c r="N32" i="29" s="1"/>
  <c r="D32" i="29"/>
  <c r="M32" i="29" s="1"/>
  <c r="F32" i="29" l="1"/>
  <c r="E31" i="29"/>
  <c r="N31" i="29" s="1"/>
  <c r="D31" i="29"/>
  <c r="M31" i="29" s="1"/>
  <c r="F31" i="29" l="1"/>
  <c r="H35" i="26"/>
  <c r="G35" i="26"/>
  <c r="H35" i="29"/>
  <c r="G34" i="29"/>
  <c r="H33" i="29"/>
  <c r="G33" i="29"/>
  <c r="H32" i="29"/>
  <c r="G32" i="29"/>
  <c r="H31" i="29"/>
  <c r="G31" i="29"/>
  <c r="E30" i="29"/>
  <c r="D30" i="29"/>
  <c r="I35" i="26" l="1"/>
  <c r="I32" i="29"/>
  <c r="G30" i="29"/>
  <c r="M30" i="29"/>
  <c r="I31" i="29"/>
  <c r="I34" i="29"/>
  <c r="H30" i="29"/>
  <c r="N30" i="29"/>
  <c r="F30" i="29"/>
  <c r="I33" i="29"/>
  <c r="E29" i="29"/>
  <c r="H29" i="29" s="1"/>
  <c r="D29" i="29"/>
  <c r="I30" i="29" l="1"/>
  <c r="G29" i="29"/>
  <c r="I29" i="29" s="1"/>
  <c r="M29" i="29"/>
  <c r="F29" i="29"/>
  <c r="N29" i="29"/>
  <c r="E28" i="29"/>
  <c r="D28" i="29"/>
  <c r="G28" i="29" l="1"/>
  <c r="M28" i="29"/>
  <c r="F28" i="29"/>
  <c r="N28" i="29"/>
  <c r="H28" i="29"/>
  <c r="E27" i="29"/>
  <c r="D27" i="29"/>
  <c r="I28" i="29" l="1"/>
  <c r="G27" i="29"/>
  <c r="M27" i="29"/>
  <c r="F27" i="29"/>
  <c r="H27" i="29"/>
  <c r="N27" i="29"/>
  <c r="E26" i="29"/>
  <c r="D26" i="29"/>
  <c r="G26" i="29" l="1"/>
  <c r="M26" i="29"/>
  <c r="F26" i="29"/>
  <c r="H26" i="29"/>
  <c r="N26" i="29"/>
  <c r="I27" i="29"/>
  <c r="I26" i="29" l="1"/>
  <c r="E25" i="29"/>
  <c r="D25" i="29"/>
  <c r="G25" i="29" l="1"/>
  <c r="M25" i="29"/>
  <c r="F25" i="29"/>
  <c r="H25" i="29"/>
  <c r="N25" i="29"/>
  <c r="E24" i="29"/>
  <c r="D24" i="29"/>
  <c r="I25" i="29" l="1"/>
  <c r="G24" i="29"/>
  <c r="M24" i="29"/>
  <c r="F24" i="29"/>
  <c r="N24" i="29"/>
  <c r="H24" i="29"/>
  <c r="E23" i="29"/>
  <c r="D23" i="29"/>
  <c r="I24" i="29" l="1"/>
  <c r="G23" i="29"/>
  <c r="M23" i="29"/>
  <c r="F23" i="29"/>
  <c r="H23" i="29"/>
  <c r="N23" i="29"/>
  <c r="E22" i="29"/>
  <c r="D22" i="29"/>
  <c r="I23" i="29" l="1"/>
  <c r="H22" i="29"/>
  <c r="N22" i="29"/>
  <c r="G22" i="29"/>
  <c r="M22" i="29"/>
  <c r="F22" i="29"/>
  <c r="E21" i="29"/>
  <c r="D21" i="29"/>
  <c r="G21" i="29" l="1"/>
  <c r="M21" i="29"/>
  <c r="F21" i="29"/>
  <c r="H21" i="29"/>
  <c r="N21" i="29"/>
  <c r="I22" i="29"/>
  <c r="E20" i="29"/>
  <c r="D20" i="29"/>
  <c r="I21" i="29" l="1"/>
  <c r="G20" i="29"/>
  <c r="M20" i="29"/>
  <c r="F20" i="29"/>
  <c r="H20" i="29"/>
  <c r="N20" i="29"/>
  <c r="E19" i="29"/>
  <c r="D19" i="29"/>
  <c r="I20" i="29" l="1"/>
  <c r="H19" i="29"/>
  <c r="N19" i="29"/>
  <c r="G19" i="29"/>
  <c r="M19" i="29"/>
  <c r="F19" i="29"/>
  <c r="E18" i="29"/>
  <c r="D18" i="29"/>
  <c r="N18" i="29" l="1"/>
  <c r="H18" i="29"/>
  <c r="G18" i="29"/>
  <c r="M18" i="29"/>
  <c r="F18" i="29"/>
  <c r="I19" i="29"/>
  <c r="E17" i="29"/>
  <c r="D17" i="29"/>
  <c r="G17" i="29" l="1"/>
  <c r="M17" i="29"/>
  <c r="F17" i="29"/>
  <c r="I18" i="29"/>
  <c r="N17" i="29"/>
  <c r="H17" i="29"/>
  <c r="E16" i="29"/>
  <c r="D16" i="29"/>
  <c r="I17" i="29" l="1"/>
  <c r="G16" i="29"/>
  <c r="M16" i="29"/>
  <c r="F16" i="29"/>
  <c r="H16" i="29"/>
  <c r="N16" i="29"/>
  <c r="E15" i="29"/>
  <c r="D15" i="29"/>
  <c r="I16" i="29" l="1"/>
  <c r="G15" i="29"/>
  <c r="M15" i="29"/>
  <c r="F15" i="29"/>
  <c r="H15" i="29"/>
  <c r="N15" i="29"/>
  <c r="H34" i="26"/>
  <c r="G34" i="26"/>
  <c r="H33" i="26"/>
  <c r="G33" i="26"/>
  <c r="H32" i="26"/>
  <c r="G32" i="26"/>
  <c r="H31" i="26"/>
  <c r="G31" i="26"/>
  <c r="H30" i="26"/>
  <c r="G30" i="26"/>
  <c r="H29" i="26"/>
  <c r="G29" i="26"/>
  <c r="H28" i="26"/>
  <c r="G28" i="26"/>
  <c r="H27" i="26"/>
  <c r="G27" i="26"/>
  <c r="H26" i="26"/>
  <c r="G26" i="26"/>
  <c r="H25" i="26"/>
  <c r="G25" i="26"/>
  <c r="H24" i="26"/>
  <c r="G24" i="26"/>
  <c r="H23" i="26"/>
  <c r="G23" i="26"/>
  <c r="H22" i="26"/>
  <c r="G22" i="26"/>
  <c r="H21" i="26"/>
  <c r="G21" i="26"/>
  <c r="H20" i="26"/>
  <c r="G20" i="26"/>
  <c r="H19" i="26"/>
  <c r="G19" i="26"/>
  <c r="H18" i="26"/>
  <c r="G18" i="26"/>
  <c r="H17" i="26"/>
  <c r="G17" i="26"/>
  <c r="H16" i="26"/>
  <c r="G16" i="26"/>
  <c r="H15" i="26"/>
  <c r="G15" i="26"/>
  <c r="G13" i="26"/>
  <c r="H12" i="26"/>
  <c r="G12" i="26"/>
  <c r="G11" i="26"/>
  <c r="H11" i="26"/>
  <c r="H10" i="26"/>
  <c r="G9" i="26"/>
  <c r="H8" i="26"/>
  <c r="G8" i="26"/>
  <c r="H7" i="26"/>
  <c r="G7" i="26"/>
  <c r="E13" i="29"/>
  <c r="E14" i="29"/>
  <c r="D13" i="29"/>
  <c r="D14" i="29"/>
  <c r="I15" i="29" l="1"/>
  <c r="G14" i="29"/>
  <c r="M14" i="29"/>
  <c r="F14" i="29"/>
  <c r="G13" i="29"/>
  <c r="M13" i="29"/>
  <c r="F13" i="29"/>
  <c r="H14" i="29"/>
  <c r="N14" i="29"/>
  <c r="H13" i="29"/>
  <c r="N13" i="29"/>
  <c r="I17" i="26"/>
  <c r="I21" i="26"/>
  <c r="I33" i="26"/>
  <c r="G14" i="26"/>
  <c r="D37" i="26"/>
  <c r="G6" i="26"/>
  <c r="H13" i="26"/>
  <c r="I13" i="26" s="1"/>
  <c r="H14" i="26"/>
  <c r="E37" i="26"/>
  <c r="I16" i="26"/>
  <c r="H5" i="26"/>
  <c r="I8" i="26"/>
  <c r="I15" i="26"/>
  <c r="H6" i="26"/>
  <c r="I7" i="26"/>
  <c r="H9" i="26"/>
  <c r="I9" i="26" s="1"/>
  <c r="G10" i="26"/>
  <c r="I10" i="26" s="1"/>
  <c r="I12" i="26"/>
  <c r="I30" i="26"/>
  <c r="I11" i="26"/>
  <c r="I19" i="26"/>
  <c r="I18" i="26"/>
  <c r="I22" i="26"/>
  <c r="I26" i="26"/>
  <c r="I29" i="26"/>
  <c r="I34" i="26"/>
  <c r="I24" i="26"/>
  <c r="I23" i="26"/>
  <c r="I28" i="26"/>
  <c r="I27" i="26"/>
  <c r="I32" i="26"/>
  <c r="I20" i="26"/>
  <c r="I25" i="26"/>
  <c r="I31" i="26"/>
  <c r="G5" i="26"/>
  <c r="E12" i="29"/>
  <c r="D12" i="29"/>
  <c r="I14" i="26" l="1"/>
  <c r="I14" i="29"/>
  <c r="H12" i="29"/>
  <c r="N12" i="29"/>
  <c r="G12" i="29"/>
  <c r="M12" i="29"/>
  <c r="F12" i="29"/>
  <c r="I13" i="29"/>
  <c r="H37" i="26"/>
  <c r="D10" i="30" s="1"/>
  <c r="H10" i="30" s="1"/>
  <c r="D39" i="26"/>
  <c r="E39" i="26"/>
  <c r="I6" i="26"/>
  <c r="G37" i="26"/>
  <c r="C10" i="30" s="1"/>
  <c r="I5" i="26"/>
  <c r="E11" i="29"/>
  <c r="D11" i="29"/>
  <c r="G11" i="29" l="1"/>
  <c r="M11" i="29"/>
  <c r="F11" i="29"/>
  <c r="N11" i="29"/>
  <c r="H11" i="29"/>
  <c r="I12" i="29"/>
  <c r="H42" i="26"/>
  <c r="E10" i="30" s="1"/>
  <c r="E10" i="29"/>
  <c r="D10" i="29"/>
  <c r="I11" i="29" l="1"/>
  <c r="H10" i="29"/>
  <c r="N10" i="29"/>
  <c r="G10" i="29"/>
  <c r="M10" i="29"/>
  <c r="F10" i="29"/>
  <c r="E9" i="29"/>
  <c r="D9" i="29"/>
  <c r="G9" i="29" l="1"/>
  <c r="M9" i="29"/>
  <c r="F9" i="29"/>
  <c r="H9" i="29"/>
  <c r="N9" i="29"/>
  <c r="I10" i="29"/>
  <c r="E8" i="29"/>
  <c r="D8" i="29"/>
  <c r="I9" i="29" l="1"/>
  <c r="G8" i="29"/>
  <c r="M8" i="29"/>
  <c r="F8" i="29"/>
  <c r="N8" i="29"/>
  <c r="H8" i="29"/>
  <c r="E6" i="29"/>
  <c r="D6" i="29"/>
  <c r="I8" i="29" l="1"/>
  <c r="G6" i="29"/>
  <c r="M6" i="29"/>
  <c r="F6" i="29"/>
  <c r="H6" i="29"/>
  <c r="N6" i="29"/>
  <c r="I6" i="29" l="1"/>
  <c r="E5" i="29"/>
  <c r="D5" i="29"/>
  <c r="M5" i="29" l="1"/>
  <c r="F5" i="29"/>
  <c r="G5" i="29"/>
  <c r="N5" i="29"/>
  <c r="H5" i="29"/>
  <c r="E7" i="29"/>
  <c r="E37" i="29" s="1"/>
  <c r="D7" i="29"/>
  <c r="D37" i="29" s="1"/>
  <c r="M38" i="29" s="1"/>
  <c r="C36" i="22"/>
  <c r="B36" i="22"/>
  <c r="E38" i="29" l="1"/>
  <c r="E39" i="29" s="1"/>
  <c r="N38" i="29"/>
  <c r="I5" i="29"/>
  <c r="G7" i="29"/>
  <c r="G37" i="29" s="1"/>
  <c r="M7" i="29"/>
  <c r="M37" i="29" s="1"/>
  <c r="M40" i="29" s="1"/>
  <c r="F7" i="29"/>
  <c r="H7" i="29"/>
  <c r="N7" i="29"/>
  <c r="N37" i="29" s="1"/>
  <c r="N40" i="29" s="1"/>
  <c r="D38" i="29"/>
  <c r="D39" i="29" s="1"/>
  <c r="C35" i="22"/>
  <c r="B35" i="22"/>
  <c r="C9" i="30" l="1"/>
  <c r="C22" i="30" s="1"/>
  <c r="I7" i="29"/>
  <c r="H37" i="29"/>
  <c r="H42" i="29" s="1"/>
  <c r="C34" i="22"/>
  <c r="B34" i="22"/>
  <c r="C33" i="22"/>
  <c r="B33" i="22"/>
  <c r="E9" i="30" l="1"/>
  <c r="D9" i="30"/>
  <c r="H9" i="30" s="1"/>
  <c r="C32" i="22"/>
  <c r="B32" i="22"/>
  <c r="D32" i="22" l="1"/>
  <c r="C31" i="22"/>
  <c r="B31" i="22"/>
  <c r="D31" i="22" l="1"/>
  <c r="C30" i="22"/>
  <c r="B30" i="22"/>
  <c r="D30" i="22" l="1"/>
  <c r="C28" i="22"/>
  <c r="C29" i="22"/>
  <c r="B28" i="22"/>
  <c r="B29" i="22"/>
  <c r="D29" i="22" l="1"/>
  <c r="D28" i="22"/>
  <c r="C27" i="22"/>
  <c r="B27" i="22"/>
  <c r="D27" i="22" l="1"/>
  <c r="C26" i="22"/>
  <c r="B26" i="22"/>
  <c r="D26" i="22" l="1"/>
  <c r="C25" i="22"/>
  <c r="B25" i="22"/>
  <c r="D25" i="22" l="1"/>
  <c r="C24" i="22"/>
  <c r="B24" i="22"/>
  <c r="D24" i="22" l="1"/>
  <c r="C23" i="22"/>
  <c r="B23" i="22"/>
  <c r="D23" i="22" l="1"/>
  <c r="C22" i="22"/>
  <c r="B22" i="22"/>
  <c r="D22" i="22" l="1"/>
  <c r="C21" i="22"/>
  <c r="B21" i="22"/>
  <c r="D21" i="22" l="1"/>
  <c r="C20" i="22"/>
  <c r="B20" i="22"/>
  <c r="D20" i="22" l="1"/>
  <c r="C19" i="22"/>
  <c r="B19" i="22"/>
  <c r="D19" i="22" l="1"/>
  <c r="C18" i="22"/>
  <c r="B18" i="22"/>
  <c r="D18" i="22" l="1"/>
  <c r="C17" i="22"/>
  <c r="B17" i="22"/>
  <c r="D17" i="22" l="1"/>
  <c r="C16" i="22"/>
  <c r="B16" i="22"/>
  <c r="D16" i="22" l="1"/>
  <c r="C15" i="22"/>
  <c r="B15" i="22"/>
  <c r="D15" i="22" l="1"/>
  <c r="C14" i="22"/>
  <c r="B14" i="22"/>
  <c r="D14" i="22" l="1"/>
  <c r="C13" i="22"/>
  <c r="B13" i="22"/>
  <c r="D13" i="22" l="1"/>
  <c r="C12" i="22"/>
  <c r="B12" i="22"/>
  <c r="D12" i="22" l="1"/>
  <c r="C11" i="22"/>
  <c r="B11" i="22"/>
  <c r="D11" i="22" l="1"/>
  <c r="C10" i="22"/>
  <c r="B10" i="22"/>
  <c r="C8" i="22" l="1"/>
  <c r="B8" i="22"/>
  <c r="B9" i="22"/>
  <c r="D8" i="22" l="1"/>
  <c r="C7" i="22"/>
  <c r="B7" i="22" l="1"/>
  <c r="C9" i="22"/>
  <c r="C37" i="10"/>
  <c r="D37" i="22"/>
  <c r="F36" i="22"/>
  <c r="F35" i="22"/>
  <c r="D9" i="22" l="1"/>
  <c r="D37" i="10"/>
  <c r="E37" i="10" s="1"/>
  <c r="F34" i="22"/>
  <c r="G40" i="30" l="1"/>
  <c r="H40" i="30" s="1"/>
  <c r="F32" i="22"/>
  <c r="F33" i="22"/>
  <c r="F31" i="22" l="1"/>
  <c r="F30" i="22" l="1"/>
  <c r="F29" i="22" l="1"/>
  <c r="F27" i="22" l="1"/>
  <c r="F28" i="22"/>
  <c r="F25" i="22" l="1"/>
  <c r="F26" i="22"/>
  <c r="F24" i="22" l="1"/>
  <c r="F23" i="22"/>
  <c r="F22" i="22" l="1"/>
  <c r="F21" i="22" l="1"/>
  <c r="F20" i="22" l="1"/>
  <c r="F19" i="22" l="1"/>
  <c r="F18" i="22"/>
  <c r="F17" i="22" l="1"/>
  <c r="F16" i="22" l="1"/>
  <c r="F15" i="22" l="1"/>
  <c r="F14" i="22" l="1"/>
  <c r="F13" i="22"/>
  <c r="F12" i="22" l="1"/>
  <c r="G22" i="21" l="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12" i="21"/>
  <c r="G13" i="21"/>
  <c r="G14" i="21"/>
  <c r="G15" i="21"/>
  <c r="G16" i="21"/>
  <c r="G17" i="21"/>
  <c r="G18" i="21"/>
  <c r="G19" i="21"/>
  <c r="G20" i="21"/>
  <c r="G21" i="21"/>
  <c r="F11" i="22"/>
  <c r="J37" i="21" l="1"/>
  <c r="G11" i="21"/>
  <c r="F10" i="22"/>
  <c r="G10" i="21" l="1"/>
  <c r="F9" i="22"/>
  <c r="G9" i="21" l="1"/>
  <c r="F8" i="22"/>
  <c r="G8" i="21" l="1"/>
  <c r="J8" i="21" s="1"/>
  <c r="D36" i="10"/>
  <c r="F37" i="21"/>
  <c r="F36" i="21"/>
  <c r="I36" i="21" s="1"/>
  <c r="C37" i="21"/>
  <c r="J36" i="21"/>
  <c r="C36" i="21"/>
  <c r="J35" i="21"/>
  <c r="C35" i="21"/>
  <c r="J34" i="21"/>
  <c r="C34" i="21"/>
  <c r="J33" i="21"/>
  <c r="C33" i="21"/>
  <c r="J32" i="21"/>
  <c r="C32" i="21"/>
  <c r="J31" i="21"/>
  <c r="C31" i="21"/>
  <c r="J30" i="21"/>
  <c r="C30" i="21"/>
  <c r="J29" i="21"/>
  <c r="C29" i="21"/>
  <c r="J28" i="21"/>
  <c r="C28" i="21"/>
  <c r="J27" i="21"/>
  <c r="C27" i="21"/>
  <c r="J26" i="21"/>
  <c r="C26" i="21"/>
  <c r="J25" i="21"/>
  <c r="C25" i="21"/>
  <c r="J24" i="21"/>
  <c r="C24" i="21"/>
  <c r="J23" i="21"/>
  <c r="C23" i="21"/>
  <c r="J22" i="21"/>
  <c r="C22" i="21"/>
  <c r="J21" i="21"/>
  <c r="C21" i="21"/>
  <c r="J20" i="21"/>
  <c r="C20" i="21"/>
  <c r="J19" i="21"/>
  <c r="C19" i="21"/>
  <c r="J18" i="21"/>
  <c r="C18" i="21"/>
  <c r="J17" i="21"/>
  <c r="C17" i="21"/>
  <c r="J16" i="21"/>
  <c r="C16" i="21"/>
  <c r="J15" i="21"/>
  <c r="C15" i="21"/>
  <c r="J14" i="21"/>
  <c r="C14" i="21"/>
  <c r="J13" i="21"/>
  <c r="C13" i="21"/>
  <c r="J12" i="21"/>
  <c r="C12" i="21"/>
  <c r="J11" i="21"/>
  <c r="C11" i="21"/>
  <c r="J10" i="21"/>
  <c r="C10" i="21"/>
  <c r="J9" i="21"/>
  <c r="C9" i="21"/>
  <c r="C8" i="21"/>
  <c r="C15" i="10"/>
  <c r="C39" i="21" l="1"/>
  <c r="C40" i="21" s="1"/>
  <c r="G39" i="30"/>
  <c r="H39" i="30" s="1"/>
  <c r="I37" i="21"/>
  <c r="H37" i="21"/>
  <c r="C36" i="10"/>
  <c r="E36" i="10" s="1"/>
  <c r="F20" i="21"/>
  <c r="F24" i="21"/>
  <c r="F28" i="21"/>
  <c r="F32" i="21"/>
  <c r="F21" i="21"/>
  <c r="F25" i="21"/>
  <c r="F29" i="21"/>
  <c r="F33" i="21"/>
  <c r="F22" i="21"/>
  <c r="F26" i="21"/>
  <c r="F30" i="21"/>
  <c r="F34" i="21"/>
  <c r="G7" i="21"/>
  <c r="G39" i="21" s="1"/>
  <c r="G40" i="21" s="1"/>
  <c r="G41" i="21" s="1"/>
  <c r="F23" i="21"/>
  <c r="F27" i="21"/>
  <c r="F31" i="21"/>
  <c r="F35" i="21"/>
  <c r="K37" i="21" l="1"/>
  <c r="J7" i="21"/>
  <c r="I31" i="21"/>
  <c r="H31" i="21"/>
  <c r="H26" i="21"/>
  <c r="I26" i="21"/>
  <c r="H32" i="21"/>
  <c r="I32" i="21"/>
  <c r="E31" i="22"/>
  <c r="G31" i="22" s="1"/>
  <c r="E23" i="22"/>
  <c r="G23" i="22" s="1"/>
  <c r="E34" i="22"/>
  <c r="G34" i="22" s="1"/>
  <c r="D34" i="22"/>
  <c r="E26" i="22"/>
  <c r="G26" i="22" s="1"/>
  <c r="E33" i="22"/>
  <c r="G33" i="22" s="1"/>
  <c r="D33" i="22"/>
  <c r="E25" i="22"/>
  <c r="G25" i="22" s="1"/>
  <c r="E32" i="22"/>
  <c r="G32" i="22" s="1"/>
  <c r="E24" i="22"/>
  <c r="G24" i="22" s="1"/>
  <c r="H23" i="21"/>
  <c r="I23" i="21"/>
  <c r="H33" i="21"/>
  <c r="I33" i="21"/>
  <c r="H25" i="21"/>
  <c r="I25" i="21"/>
  <c r="E35" i="22"/>
  <c r="G35" i="22" s="1"/>
  <c r="D35" i="22"/>
  <c r="I27" i="21"/>
  <c r="H27" i="21"/>
  <c r="C39" i="22"/>
  <c r="C40" i="22" s="1"/>
  <c r="C41" i="22" s="1"/>
  <c r="F7" i="22"/>
  <c r="H30" i="21"/>
  <c r="I30" i="21"/>
  <c r="H22" i="21"/>
  <c r="I22" i="21"/>
  <c r="H29" i="21"/>
  <c r="I29" i="21"/>
  <c r="H21" i="21"/>
  <c r="I21" i="21"/>
  <c r="I28" i="21"/>
  <c r="H28" i="21"/>
  <c r="H20" i="21"/>
  <c r="I20" i="21"/>
  <c r="H34" i="21"/>
  <c r="I34" i="21"/>
  <c r="H24" i="21"/>
  <c r="I24" i="21"/>
  <c r="H35" i="21"/>
  <c r="I35" i="21"/>
  <c r="E27" i="22"/>
  <c r="G27" i="22" s="1"/>
  <c r="E30" i="22"/>
  <c r="G30" i="22" s="1"/>
  <c r="E22" i="22"/>
  <c r="G22" i="22" s="1"/>
  <c r="E29" i="22"/>
  <c r="G29" i="22" s="1"/>
  <c r="E21" i="22"/>
  <c r="G21" i="22" s="1"/>
  <c r="E28" i="22"/>
  <c r="G28" i="22" s="1"/>
  <c r="E20" i="22"/>
  <c r="G20" i="22" s="1"/>
  <c r="J39" i="21" l="1"/>
  <c r="D16" i="10" s="1"/>
  <c r="K34" i="21"/>
  <c r="K27" i="21"/>
  <c r="K29" i="21"/>
  <c r="K24" i="21"/>
  <c r="K21" i="21"/>
  <c r="F39" i="22"/>
  <c r="D17" i="10" s="1"/>
  <c r="K25" i="21"/>
  <c r="K35" i="21"/>
  <c r="K30" i="21"/>
  <c r="K23" i="21"/>
  <c r="K26" i="21"/>
  <c r="K31" i="21"/>
  <c r="K20" i="21"/>
  <c r="K28" i="21"/>
  <c r="K22" i="21"/>
  <c r="K33" i="21"/>
  <c r="K32" i="21"/>
  <c r="G8" i="20" l="1"/>
  <c r="J8" i="20" s="1"/>
  <c r="G9" i="20"/>
  <c r="G10" i="20"/>
  <c r="G11" i="20"/>
  <c r="G12" i="20"/>
  <c r="G13" i="20"/>
  <c r="G14" i="20"/>
  <c r="G15" i="20"/>
  <c r="G16" i="20"/>
  <c r="J16" i="20" s="1"/>
  <c r="G17" i="20"/>
  <c r="G18" i="20"/>
  <c r="G19" i="20"/>
  <c r="J19" i="20" s="1"/>
  <c r="G20" i="20"/>
  <c r="J20" i="20" s="1"/>
  <c r="G21" i="20"/>
  <c r="J21" i="20" s="1"/>
  <c r="G22" i="20"/>
  <c r="G23" i="20"/>
  <c r="J23" i="20" s="1"/>
  <c r="G24" i="20"/>
  <c r="J24" i="20" s="1"/>
  <c r="G25" i="20"/>
  <c r="G26" i="20"/>
  <c r="G27" i="20"/>
  <c r="J27" i="20" s="1"/>
  <c r="G28" i="20"/>
  <c r="J28" i="20" s="1"/>
  <c r="G29" i="20"/>
  <c r="G30" i="20"/>
  <c r="G31" i="20"/>
  <c r="G32" i="20"/>
  <c r="J32" i="20" s="1"/>
  <c r="G33" i="20"/>
  <c r="G34" i="20"/>
  <c r="G35" i="20"/>
  <c r="G36" i="20"/>
  <c r="J36" i="20" s="1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J12" i="20"/>
  <c r="C12" i="20"/>
  <c r="C11" i="20"/>
  <c r="C10" i="20"/>
  <c r="C9" i="20"/>
  <c r="C8" i="20"/>
  <c r="D35" i="10"/>
  <c r="C39" i="20" l="1"/>
  <c r="C40" i="20" s="1"/>
  <c r="G38" i="30"/>
  <c r="H38" i="30" s="1"/>
  <c r="J11" i="20"/>
  <c r="J15" i="20"/>
  <c r="C35" i="10"/>
  <c r="E35" i="10" s="1"/>
  <c r="F7" i="21"/>
  <c r="F10" i="21"/>
  <c r="F14" i="21"/>
  <c r="F18" i="21"/>
  <c r="F11" i="21"/>
  <c r="F15" i="21"/>
  <c r="F19" i="21"/>
  <c r="F8" i="21"/>
  <c r="F12" i="21"/>
  <c r="F16" i="21"/>
  <c r="F7" i="20"/>
  <c r="I7" i="20" s="1"/>
  <c r="J9" i="20"/>
  <c r="F9" i="21"/>
  <c r="F13" i="21"/>
  <c r="F17" i="21"/>
  <c r="J35" i="20"/>
  <c r="J34" i="20"/>
  <c r="J33" i="20"/>
  <c r="J31" i="20"/>
  <c r="J30" i="20"/>
  <c r="J26" i="20"/>
  <c r="J29" i="20"/>
  <c r="J25" i="20"/>
  <c r="J22" i="20"/>
  <c r="J18" i="20"/>
  <c r="J17" i="20"/>
  <c r="J14" i="20"/>
  <c r="J13" i="20"/>
  <c r="J10" i="20"/>
  <c r="G7" i="20"/>
  <c r="G39" i="20" s="1"/>
  <c r="G40" i="20" s="1"/>
  <c r="G41" i="20" s="1"/>
  <c r="H17" i="21" l="1"/>
  <c r="I17" i="21"/>
  <c r="K17" i="21" s="1"/>
  <c r="H9" i="21"/>
  <c r="I9" i="21"/>
  <c r="K9" i="21" s="1"/>
  <c r="E16" i="22"/>
  <c r="G16" i="22" s="1"/>
  <c r="E8" i="22"/>
  <c r="G8" i="22" s="1"/>
  <c r="E15" i="22"/>
  <c r="G15" i="22" s="1"/>
  <c r="E18" i="22"/>
  <c r="G18" i="22" s="1"/>
  <c r="D10" i="22"/>
  <c r="E10" i="22"/>
  <c r="G10" i="22" s="1"/>
  <c r="E17" i="22"/>
  <c r="G17" i="22" s="1"/>
  <c r="E9" i="22"/>
  <c r="G9" i="22" s="1"/>
  <c r="H36" i="21"/>
  <c r="K36" i="21"/>
  <c r="H12" i="21"/>
  <c r="I12" i="21"/>
  <c r="K12" i="21" s="1"/>
  <c r="H19" i="21"/>
  <c r="I19" i="21"/>
  <c r="K19" i="21" s="1"/>
  <c r="H11" i="21"/>
  <c r="I11" i="21"/>
  <c r="K11" i="21" s="1"/>
  <c r="H14" i="21"/>
  <c r="I14" i="21"/>
  <c r="K14" i="21" s="1"/>
  <c r="I7" i="21"/>
  <c r="H7" i="21"/>
  <c r="F39" i="21"/>
  <c r="F40" i="21" s="1"/>
  <c r="F41" i="21" s="1"/>
  <c r="J7" i="20"/>
  <c r="H13" i="21"/>
  <c r="I13" i="21"/>
  <c r="K13" i="21" s="1"/>
  <c r="E36" i="22"/>
  <c r="G36" i="22" s="1"/>
  <c r="D36" i="22"/>
  <c r="E12" i="22"/>
  <c r="G12" i="22" s="1"/>
  <c r="E19" i="22"/>
  <c r="G19" i="22" s="1"/>
  <c r="E11" i="22"/>
  <c r="G11" i="22" s="1"/>
  <c r="E14" i="22"/>
  <c r="G14" i="22" s="1"/>
  <c r="E7" i="22"/>
  <c r="D7" i="22"/>
  <c r="B39" i="22"/>
  <c r="B40" i="22" s="1"/>
  <c r="B41" i="22" s="1"/>
  <c r="E13" i="22"/>
  <c r="G13" i="22" s="1"/>
  <c r="H16" i="21"/>
  <c r="I16" i="21"/>
  <c r="K16" i="21" s="1"/>
  <c r="H8" i="21"/>
  <c r="I8" i="21"/>
  <c r="K8" i="21" s="1"/>
  <c r="H15" i="21"/>
  <c r="I15" i="21"/>
  <c r="K15" i="21" s="1"/>
  <c r="H18" i="21"/>
  <c r="I18" i="21"/>
  <c r="K18" i="21" s="1"/>
  <c r="H10" i="21"/>
  <c r="I10" i="21"/>
  <c r="K10" i="21" s="1"/>
  <c r="H7" i="20"/>
  <c r="I39" i="21" l="1"/>
  <c r="K7" i="21"/>
  <c r="K7" i="20"/>
  <c r="J39" i="20"/>
  <c r="E39" i="22"/>
  <c r="G7" i="22"/>
  <c r="J44" i="21" l="1"/>
  <c r="E16" i="10" s="1"/>
  <c r="C16" i="10"/>
  <c r="G38" i="22"/>
  <c r="J44" i="22"/>
  <c r="E17" i="10" s="1"/>
  <c r="C17" i="10"/>
  <c r="D15" i="10"/>
  <c r="G13" i="17" l="1"/>
  <c r="G33" i="17"/>
  <c r="G34" i="17"/>
  <c r="G35" i="17"/>
  <c r="G36" i="17"/>
  <c r="G37" i="17"/>
  <c r="J37" i="17" s="1"/>
  <c r="G7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2" i="17"/>
  <c r="G11" i="17"/>
  <c r="G10" i="17"/>
  <c r="G9" i="17"/>
  <c r="G37" i="18"/>
  <c r="F37" i="18"/>
  <c r="C37" i="18"/>
  <c r="G36" i="18"/>
  <c r="C36" i="18"/>
  <c r="G35" i="18"/>
  <c r="C35" i="18"/>
  <c r="G34" i="18"/>
  <c r="C34" i="18"/>
  <c r="G33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39" i="18" s="1"/>
  <c r="C40" i="18" s="1"/>
  <c r="G32" i="18"/>
  <c r="J33" i="18" l="1"/>
  <c r="C34" i="10"/>
  <c r="J35" i="18"/>
  <c r="J32" i="18"/>
  <c r="I37" i="18"/>
  <c r="H37" i="18"/>
  <c r="J34" i="18"/>
  <c r="J36" i="18"/>
  <c r="J37" i="18"/>
  <c r="D34" i="10"/>
  <c r="G8" i="17"/>
  <c r="G30" i="18"/>
  <c r="G31" i="18"/>
  <c r="E34" i="10" l="1"/>
  <c r="G37" i="30"/>
  <c r="K37" i="18"/>
  <c r="J31" i="18"/>
  <c r="J30" i="18"/>
  <c r="G39" i="17"/>
  <c r="G40" i="17" s="1"/>
  <c r="G29" i="18"/>
  <c r="J29" i="18" l="1"/>
  <c r="G28" i="18"/>
  <c r="J28" i="18" l="1"/>
  <c r="G27" i="18"/>
  <c r="J27" i="18" l="1"/>
  <c r="G25" i="18"/>
  <c r="G24" i="18"/>
  <c r="G23" i="18"/>
  <c r="G22" i="18"/>
  <c r="G21" i="18"/>
  <c r="G20" i="18"/>
  <c r="G19" i="18"/>
  <c r="G26" i="18"/>
  <c r="J24" i="18" l="1"/>
  <c r="J21" i="18"/>
  <c r="J25" i="18"/>
  <c r="J22" i="18"/>
  <c r="J20" i="18"/>
  <c r="J26" i="18"/>
  <c r="J19" i="18"/>
  <c r="J23" i="18"/>
  <c r="G18" i="18"/>
  <c r="G17" i="18"/>
  <c r="G16" i="18"/>
  <c r="J16" i="18" l="1"/>
  <c r="J17" i="18"/>
  <c r="J18" i="18"/>
  <c r="G15" i="18"/>
  <c r="J15" i="18" l="1"/>
  <c r="G12" i="18"/>
  <c r="G13" i="18"/>
  <c r="G14" i="18"/>
  <c r="J14" i="18" l="1"/>
  <c r="J13" i="18"/>
  <c r="J12" i="18"/>
  <c r="G11" i="18"/>
  <c r="J11" i="18" l="1"/>
  <c r="G10" i="18"/>
  <c r="J10" i="18" l="1"/>
  <c r="G9" i="18"/>
  <c r="J9" i="18" l="1"/>
  <c r="G8" i="18"/>
  <c r="J8" i="18" l="1"/>
  <c r="J9" i="17"/>
  <c r="J10" i="17"/>
  <c r="J12" i="17"/>
  <c r="J16" i="17"/>
  <c r="J21" i="17"/>
  <c r="J25" i="17"/>
  <c r="J33" i="17"/>
  <c r="J36" i="17"/>
  <c r="F37" i="17"/>
  <c r="G7" i="18"/>
  <c r="F35" i="17"/>
  <c r="H35" i="17" s="1"/>
  <c r="F33" i="17"/>
  <c r="F31" i="17"/>
  <c r="F29" i="17"/>
  <c r="F27" i="17"/>
  <c r="F25" i="17"/>
  <c r="F23" i="17"/>
  <c r="F21" i="17"/>
  <c r="F19" i="17"/>
  <c r="F17" i="17"/>
  <c r="F15" i="17"/>
  <c r="F13" i="17"/>
  <c r="F11" i="17"/>
  <c r="F9" i="17"/>
  <c r="C37" i="17"/>
  <c r="C36" i="17"/>
  <c r="J35" i="17"/>
  <c r="C35" i="17"/>
  <c r="C34" i="17"/>
  <c r="C33" i="17"/>
  <c r="C32" i="17"/>
  <c r="J31" i="17"/>
  <c r="C31" i="17"/>
  <c r="C30" i="17"/>
  <c r="C29" i="17"/>
  <c r="C28" i="17"/>
  <c r="C27" i="17"/>
  <c r="C26" i="17"/>
  <c r="C25" i="17"/>
  <c r="C24" i="17"/>
  <c r="C23" i="17"/>
  <c r="J22" i="17"/>
  <c r="C22" i="17"/>
  <c r="C21" i="17"/>
  <c r="C20" i="17"/>
  <c r="C19" i="17"/>
  <c r="C18" i="17"/>
  <c r="J17" i="17"/>
  <c r="C17" i="17"/>
  <c r="C16" i="17"/>
  <c r="J15" i="17"/>
  <c r="C15" i="17"/>
  <c r="J14" i="17"/>
  <c r="C14" i="17"/>
  <c r="J13" i="17"/>
  <c r="C13" i="17"/>
  <c r="C12" i="17"/>
  <c r="J11" i="17"/>
  <c r="C11" i="17"/>
  <c r="C10" i="17"/>
  <c r="C9" i="17"/>
  <c r="C8" i="17"/>
  <c r="C39" i="17" l="1"/>
  <c r="C40" i="17" s="1"/>
  <c r="I11" i="17"/>
  <c r="I15" i="17"/>
  <c r="K15" i="17" s="1"/>
  <c r="H23" i="17"/>
  <c r="I23" i="17"/>
  <c r="I27" i="17"/>
  <c r="I31" i="17"/>
  <c r="K31" i="17" s="1"/>
  <c r="I19" i="17"/>
  <c r="H17" i="17"/>
  <c r="H21" i="17"/>
  <c r="F10" i="20"/>
  <c r="F10" i="18"/>
  <c r="F14" i="20"/>
  <c r="F14" i="18"/>
  <c r="F18" i="20"/>
  <c r="F18" i="18"/>
  <c r="F22" i="20"/>
  <c r="F22" i="18"/>
  <c r="F26" i="20"/>
  <c r="F26" i="18"/>
  <c r="F30" i="20"/>
  <c r="F30" i="18"/>
  <c r="F34" i="20"/>
  <c r="F34" i="18"/>
  <c r="J7" i="18"/>
  <c r="I35" i="17"/>
  <c r="K35" i="17" s="1"/>
  <c r="C33" i="10"/>
  <c r="F7" i="18"/>
  <c r="F11" i="20"/>
  <c r="F11" i="18"/>
  <c r="F15" i="20"/>
  <c r="F15" i="18"/>
  <c r="F19" i="20"/>
  <c r="F19" i="18"/>
  <c r="F23" i="20"/>
  <c r="F23" i="18"/>
  <c r="F27" i="20"/>
  <c r="F27" i="18"/>
  <c r="F31" i="20"/>
  <c r="F31" i="18"/>
  <c r="F35" i="20"/>
  <c r="F35" i="18"/>
  <c r="F7" i="17"/>
  <c r="F34" i="17"/>
  <c r="F30" i="17"/>
  <c r="H30" i="17" s="1"/>
  <c r="F26" i="17"/>
  <c r="F22" i="17"/>
  <c r="H22" i="17" s="1"/>
  <c r="F18" i="17"/>
  <c r="F14" i="17"/>
  <c r="H14" i="17" s="1"/>
  <c r="F10" i="17"/>
  <c r="H10" i="17" s="1"/>
  <c r="G39" i="18"/>
  <c r="G40" i="18" s="1"/>
  <c r="G41" i="18" s="1"/>
  <c r="F8" i="20"/>
  <c r="F8" i="18"/>
  <c r="F12" i="20"/>
  <c r="F12" i="18"/>
  <c r="F16" i="20"/>
  <c r="F16" i="18"/>
  <c r="F20" i="20"/>
  <c r="F20" i="18"/>
  <c r="F24" i="20"/>
  <c r="F24" i="18"/>
  <c r="F28" i="20"/>
  <c r="F28" i="18"/>
  <c r="F32" i="20"/>
  <c r="F32" i="18"/>
  <c r="F36" i="20"/>
  <c r="F36" i="18"/>
  <c r="I37" i="17"/>
  <c r="H37" i="17"/>
  <c r="F9" i="20"/>
  <c r="F9" i="18"/>
  <c r="F13" i="20"/>
  <c r="F13" i="18"/>
  <c r="F17" i="20"/>
  <c r="F17" i="18"/>
  <c r="F21" i="20"/>
  <c r="F21" i="18"/>
  <c r="F25" i="20"/>
  <c r="F25" i="18"/>
  <c r="F29" i="20"/>
  <c r="F29" i="18"/>
  <c r="F33" i="20"/>
  <c r="F33" i="18"/>
  <c r="D33" i="10"/>
  <c r="F36" i="17"/>
  <c r="F32" i="17"/>
  <c r="F28" i="17"/>
  <c r="F24" i="17"/>
  <c r="F20" i="17"/>
  <c r="H20" i="17" s="1"/>
  <c r="F16" i="17"/>
  <c r="H16" i="17" s="1"/>
  <c r="F12" i="17"/>
  <c r="F8" i="17"/>
  <c r="H8" i="17" s="1"/>
  <c r="J32" i="17"/>
  <c r="J30" i="17"/>
  <c r="H31" i="17"/>
  <c r="J29" i="17"/>
  <c r="J28" i="17"/>
  <c r="J27" i="17"/>
  <c r="H27" i="17"/>
  <c r="J23" i="17"/>
  <c r="H19" i="17"/>
  <c r="J24" i="17"/>
  <c r="J19" i="17"/>
  <c r="J20" i="17"/>
  <c r="H15" i="17"/>
  <c r="H11" i="17"/>
  <c r="J8" i="17"/>
  <c r="H25" i="17"/>
  <c r="H33" i="17"/>
  <c r="H29" i="17"/>
  <c r="H13" i="17"/>
  <c r="H9" i="17"/>
  <c r="K11" i="17"/>
  <c r="I9" i="17"/>
  <c r="I13" i="17"/>
  <c r="I17" i="17"/>
  <c r="J18" i="17"/>
  <c r="I21" i="17"/>
  <c r="I25" i="17"/>
  <c r="J26" i="17"/>
  <c r="I29" i="17"/>
  <c r="I33" i="17"/>
  <c r="J34" i="17"/>
  <c r="J7" i="17"/>
  <c r="E33" i="10" l="1"/>
  <c r="G36" i="30"/>
  <c r="H36" i="30" s="1"/>
  <c r="F39" i="17"/>
  <c r="K17" i="17"/>
  <c r="I16" i="17"/>
  <c r="I32" i="17"/>
  <c r="H32" i="17"/>
  <c r="I33" i="20"/>
  <c r="K33" i="20" s="1"/>
  <c r="H33" i="20"/>
  <c r="I25" i="20"/>
  <c r="K25" i="20" s="1"/>
  <c r="H25" i="20"/>
  <c r="I17" i="20"/>
  <c r="K17" i="20" s="1"/>
  <c r="H17" i="20"/>
  <c r="I9" i="20"/>
  <c r="K9" i="20" s="1"/>
  <c r="H9" i="20"/>
  <c r="H36" i="18"/>
  <c r="I36" i="18"/>
  <c r="K36" i="18" s="1"/>
  <c r="H28" i="18"/>
  <c r="I28" i="18"/>
  <c r="K28" i="18" s="1"/>
  <c r="H20" i="18"/>
  <c r="I20" i="18"/>
  <c r="K20" i="18" s="1"/>
  <c r="H12" i="18"/>
  <c r="I12" i="18"/>
  <c r="K12" i="18" s="1"/>
  <c r="I22" i="17"/>
  <c r="H7" i="17"/>
  <c r="I7" i="17"/>
  <c r="K7" i="17" s="1"/>
  <c r="I31" i="20"/>
  <c r="K31" i="20" s="1"/>
  <c r="H31" i="20"/>
  <c r="I23" i="20"/>
  <c r="K23" i="20" s="1"/>
  <c r="H23" i="20"/>
  <c r="H15" i="20"/>
  <c r="I15" i="20"/>
  <c r="K15" i="20" s="1"/>
  <c r="I30" i="20"/>
  <c r="K30" i="20" s="1"/>
  <c r="H30" i="20"/>
  <c r="I22" i="20"/>
  <c r="K22" i="20" s="1"/>
  <c r="H22" i="20"/>
  <c r="H14" i="20"/>
  <c r="I14" i="20"/>
  <c r="K14" i="20" s="1"/>
  <c r="K25" i="17"/>
  <c r="I20" i="17"/>
  <c r="K20" i="17" s="1"/>
  <c r="I36" i="17"/>
  <c r="H36" i="17"/>
  <c r="I29" i="18"/>
  <c r="K29" i="18" s="1"/>
  <c r="H29" i="18"/>
  <c r="I21" i="18"/>
  <c r="K21" i="18" s="1"/>
  <c r="H21" i="18"/>
  <c r="I13" i="18"/>
  <c r="K13" i="18" s="1"/>
  <c r="H13" i="18"/>
  <c r="I36" i="20"/>
  <c r="K36" i="20" s="1"/>
  <c r="H36" i="20"/>
  <c r="I28" i="20"/>
  <c r="K28" i="20" s="1"/>
  <c r="H28" i="20"/>
  <c r="I20" i="20"/>
  <c r="K20" i="20" s="1"/>
  <c r="H20" i="20"/>
  <c r="I12" i="20"/>
  <c r="K12" i="20" s="1"/>
  <c r="H12" i="20"/>
  <c r="I10" i="17"/>
  <c r="I26" i="17"/>
  <c r="H26" i="17"/>
  <c r="I35" i="18"/>
  <c r="K35" i="18" s="1"/>
  <c r="H35" i="18"/>
  <c r="I27" i="18"/>
  <c r="K27" i="18" s="1"/>
  <c r="H27" i="18"/>
  <c r="I19" i="18"/>
  <c r="K19" i="18" s="1"/>
  <c r="H19" i="18"/>
  <c r="H11" i="18"/>
  <c r="I11" i="18"/>
  <c r="K11" i="18" s="1"/>
  <c r="H34" i="18"/>
  <c r="I34" i="18"/>
  <c r="K34" i="18" s="1"/>
  <c r="H26" i="18"/>
  <c r="I26" i="18"/>
  <c r="K26" i="18" s="1"/>
  <c r="H18" i="18"/>
  <c r="I18" i="18"/>
  <c r="K18" i="18" s="1"/>
  <c r="I10" i="18"/>
  <c r="K10" i="18" s="1"/>
  <c r="H10" i="18"/>
  <c r="K33" i="17"/>
  <c r="K21" i="17"/>
  <c r="K9" i="17"/>
  <c r="K13" i="17"/>
  <c r="I8" i="17"/>
  <c r="K8" i="17" s="1"/>
  <c r="I24" i="17"/>
  <c r="H24" i="17"/>
  <c r="I29" i="20"/>
  <c r="K29" i="20" s="1"/>
  <c r="H29" i="20"/>
  <c r="I21" i="20"/>
  <c r="K21" i="20" s="1"/>
  <c r="H21" i="20"/>
  <c r="I13" i="20"/>
  <c r="K13" i="20" s="1"/>
  <c r="H13" i="20"/>
  <c r="H32" i="18"/>
  <c r="I32" i="18"/>
  <c r="K32" i="18" s="1"/>
  <c r="H24" i="18"/>
  <c r="I24" i="18"/>
  <c r="K24" i="18" s="1"/>
  <c r="H16" i="18"/>
  <c r="I16" i="18"/>
  <c r="K16" i="18" s="1"/>
  <c r="H8" i="18"/>
  <c r="I8" i="18"/>
  <c r="K8" i="18" s="1"/>
  <c r="I14" i="17"/>
  <c r="I30" i="17"/>
  <c r="K30" i="17" s="1"/>
  <c r="I35" i="20"/>
  <c r="K35" i="20" s="1"/>
  <c r="H35" i="20"/>
  <c r="I27" i="20"/>
  <c r="K27" i="20" s="1"/>
  <c r="H27" i="20"/>
  <c r="I19" i="20"/>
  <c r="K19" i="20" s="1"/>
  <c r="H19" i="20"/>
  <c r="H11" i="20"/>
  <c r="I11" i="20"/>
  <c r="K11" i="20" s="1"/>
  <c r="I34" i="20"/>
  <c r="K34" i="20" s="1"/>
  <c r="H34" i="20"/>
  <c r="I26" i="20"/>
  <c r="K26" i="20" s="1"/>
  <c r="H26" i="20"/>
  <c r="I18" i="20"/>
  <c r="K18" i="20" s="1"/>
  <c r="H18" i="20"/>
  <c r="H10" i="20"/>
  <c r="I10" i="20"/>
  <c r="K10" i="20" s="1"/>
  <c r="H12" i="17"/>
  <c r="I12" i="17"/>
  <c r="I28" i="17"/>
  <c r="H28" i="17"/>
  <c r="I33" i="18"/>
  <c r="K33" i="18" s="1"/>
  <c r="H33" i="18"/>
  <c r="I25" i="18"/>
  <c r="K25" i="18" s="1"/>
  <c r="H25" i="18"/>
  <c r="I17" i="18"/>
  <c r="K17" i="18" s="1"/>
  <c r="H17" i="18"/>
  <c r="I9" i="18"/>
  <c r="K9" i="18" s="1"/>
  <c r="H9" i="18"/>
  <c r="K37" i="17"/>
  <c r="I32" i="20"/>
  <c r="K32" i="20" s="1"/>
  <c r="H32" i="20"/>
  <c r="I24" i="20"/>
  <c r="K24" i="20" s="1"/>
  <c r="H24" i="20"/>
  <c r="I16" i="20"/>
  <c r="K16" i="20" s="1"/>
  <c r="H16" i="20"/>
  <c r="I8" i="20"/>
  <c r="H8" i="20"/>
  <c r="F39" i="20"/>
  <c r="F40" i="20" s="1"/>
  <c r="F41" i="20" s="1"/>
  <c r="H18" i="17"/>
  <c r="I18" i="17"/>
  <c r="K18" i="17" s="1"/>
  <c r="I34" i="17"/>
  <c r="H34" i="17"/>
  <c r="I31" i="18"/>
  <c r="K31" i="18" s="1"/>
  <c r="H31" i="18"/>
  <c r="H23" i="18"/>
  <c r="I23" i="18"/>
  <c r="K23" i="18" s="1"/>
  <c r="H15" i="18"/>
  <c r="I15" i="18"/>
  <c r="K15" i="18" s="1"/>
  <c r="H7" i="18"/>
  <c r="F39" i="18"/>
  <c r="F40" i="18" s="1"/>
  <c r="F41" i="18" s="1"/>
  <c r="I7" i="18"/>
  <c r="J39" i="18"/>
  <c r="D13" i="10" s="1"/>
  <c r="I30" i="18"/>
  <c r="K30" i="18" s="1"/>
  <c r="H30" i="18"/>
  <c r="H22" i="18"/>
  <c r="I22" i="18"/>
  <c r="K22" i="18" s="1"/>
  <c r="I14" i="18"/>
  <c r="K14" i="18" s="1"/>
  <c r="H14" i="18"/>
  <c r="K29" i="17"/>
  <c r="K19" i="17"/>
  <c r="F40" i="17"/>
  <c r="K23" i="17"/>
  <c r="K24" i="17"/>
  <c r="K26" i="17"/>
  <c r="K27" i="17"/>
  <c r="J39" i="17"/>
  <c r="I39" i="17" l="1"/>
  <c r="C14" i="10" s="1"/>
  <c r="K34" i="17"/>
  <c r="I39" i="18"/>
  <c r="K28" i="17"/>
  <c r="K16" i="17"/>
  <c r="K8" i="20"/>
  <c r="I39" i="20"/>
  <c r="J44" i="20" s="1"/>
  <c r="E15" i="10" s="1"/>
  <c r="K12" i="17"/>
  <c r="K10" i="17"/>
  <c r="K7" i="18"/>
  <c r="K14" i="17"/>
  <c r="K36" i="17"/>
  <c r="K22" i="17"/>
  <c r="K32" i="17"/>
  <c r="D14" i="10"/>
  <c r="F41" i="17"/>
  <c r="G41" i="17"/>
  <c r="J44" i="17" l="1"/>
  <c r="E14" i="10" s="1"/>
  <c r="J44" i="18"/>
  <c r="E13" i="10" s="1"/>
  <c r="C13" i="10"/>
  <c r="G8" i="16" l="1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7" i="16"/>
  <c r="F36" i="16"/>
  <c r="I36" i="16" s="1"/>
  <c r="F35" i="16"/>
  <c r="F34" i="16"/>
  <c r="F33" i="16"/>
  <c r="I33" i="16" s="1"/>
  <c r="F32" i="16"/>
  <c r="I32" i="16" s="1"/>
  <c r="F31" i="16"/>
  <c r="I31" i="16" s="1"/>
  <c r="F30" i="16"/>
  <c r="F29" i="16"/>
  <c r="I29" i="16" s="1"/>
  <c r="F28" i="16"/>
  <c r="I28" i="16" s="1"/>
  <c r="F27" i="16"/>
  <c r="F26" i="16"/>
  <c r="I26" i="16" s="1"/>
  <c r="F25" i="16"/>
  <c r="I25" i="16" s="1"/>
  <c r="F24" i="16"/>
  <c r="I24" i="16" s="1"/>
  <c r="F23" i="16"/>
  <c r="I23" i="16" s="1"/>
  <c r="F22" i="16"/>
  <c r="I22" i="16" s="1"/>
  <c r="F21" i="16"/>
  <c r="I21" i="16" s="1"/>
  <c r="F20" i="16"/>
  <c r="I20" i="16" s="1"/>
  <c r="F19" i="16"/>
  <c r="I19" i="16" s="1"/>
  <c r="F18" i="16"/>
  <c r="F17" i="16"/>
  <c r="I17" i="16" s="1"/>
  <c r="F16" i="16"/>
  <c r="I16" i="16" s="1"/>
  <c r="F15" i="16"/>
  <c r="F14" i="16"/>
  <c r="F13" i="16"/>
  <c r="I13" i="16" s="1"/>
  <c r="F12" i="16"/>
  <c r="I12" i="16" s="1"/>
  <c r="F11" i="16"/>
  <c r="I11" i="16" s="1"/>
  <c r="F10" i="16"/>
  <c r="F9" i="16"/>
  <c r="I9" i="16" s="1"/>
  <c r="F8" i="16"/>
  <c r="I8" i="16" s="1"/>
  <c r="C37" i="16"/>
  <c r="C36" i="16"/>
  <c r="C35" i="16"/>
  <c r="C34" i="16"/>
  <c r="C33" i="16"/>
  <c r="C32" i="16"/>
  <c r="C31" i="16"/>
  <c r="C30" i="16"/>
  <c r="C29" i="16"/>
  <c r="J28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J11" i="16"/>
  <c r="C11" i="16"/>
  <c r="C10" i="16"/>
  <c r="J9" i="16"/>
  <c r="C9" i="16"/>
  <c r="C8" i="16"/>
  <c r="J14" i="16" l="1"/>
  <c r="J30" i="16"/>
  <c r="J18" i="16"/>
  <c r="J10" i="16"/>
  <c r="H10" i="16"/>
  <c r="I10" i="16"/>
  <c r="H14" i="16"/>
  <c r="I14" i="16"/>
  <c r="K14" i="16" s="1"/>
  <c r="H18" i="16"/>
  <c r="I18" i="16"/>
  <c r="H30" i="16"/>
  <c r="I30" i="16"/>
  <c r="H34" i="16"/>
  <c r="I34" i="16"/>
  <c r="I15" i="16"/>
  <c r="H15" i="16"/>
  <c r="H27" i="16"/>
  <c r="I27" i="16"/>
  <c r="I35" i="16"/>
  <c r="H35" i="16"/>
  <c r="G39" i="16"/>
  <c r="G40" i="16" s="1"/>
  <c r="G41" i="16" s="1"/>
  <c r="J34" i="16"/>
  <c r="H26" i="16"/>
  <c r="H22" i="16"/>
  <c r="C32" i="10"/>
  <c r="F7" i="16"/>
  <c r="H7" i="16" s="1"/>
  <c r="J33" i="16"/>
  <c r="K33" i="16" s="1"/>
  <c r="J29" i="16"/>
  <c r="K29" i="16" s="1"/>
  <c r="J25" i="16"/>
  <c r="J21" i="16"/>
  <c r="J17" i="16"/>
  <c r="J36" i="16"/>
  <c r="J32" i="16"/>
  <c r="J24" i="16"/>
  <c r="J20" i="16"/>
  <c r="K20" i="16" s="1"/>
  <c r="J16" i="16"/>
  <c r="H31" i="16"/>
  <c r="H19" i="16"/>
  <c r="J26" i="16"/>
  <c r="J22" i="16"/>
  <c r="J19" i="16"/>
  <c r="C39" i="16"/>
  <c r="C40" i="16" s="1"/>
  <c r="K11" i="16"/>
  <c r="H23" i="16"/>
  <c r="J13" i="16"/>
  <c r="J12" i="16"/>
  <c r="K12" i="16" s="1"/>
  <c r="J8" i="16"/>
  <c r="H21" i="16"/>
  <c r="J15" i="16"/>
  <c r="K9" i="16"/>
  <c r="H17" i="16"/>
  <c r="K28" i="16"/>
  <c r="H33" i="16"/>
  <c r="H13" i="16"/>
  <c r="H29" i="16"/>
  <c r="H9" i="16"/>
  <c r="H11" i="16"/>
  <c r="H25" i="16"/>
  <c r="D32" i="10"/>
  <c r="J7" i="16"/>
  <c r="J23" i="16"/>
  <c r="J27" i="16"/>
  <c r="J31" i="16"/>
  <c r="J35" i="16"/>
  <c r="H8" i="16"/>
  <c r="H12" i="16"/>
  <c r="H16" i="16"/>
  <c r="H20" i="16"/>
  <c r="H24" i="16"/>
  <c r="H28" i="16"/>
  <c r="H32" i="16"/>
  <c r="H36" i="16"/>
  <c r="E32" i="10" l="1"/>
  <c r="G35" i="30"/>
  <c r="H35" i="30" s="1"/>
  <c r="K10" i="16"/>
  <c r="K30" i="16"/>
  <c r="F39" i="16"/>
  <c r="F40" i="16" s="1"/>
  <c r="F41" i="16" s="1"/>
  <c r="K34" i="16"/>
  <c r="K26" i="16"/>
  <c r="K18" i="16"/>
  <c r="K25" i="16"/>
  <c r="K32" i="16"/>
  <c r="K17" i="16"/>
  <c r="K36" i="16"/>
  <c r="K24" i="16"/>
  <c r="K16" i="16"/>
  <c r="K27" i="16"/>
  <c r="K22" i="16"/>
  <c r="K23" i="16"/>
  <c r="K35" i="16"/>
  <c r="I7" i="16"/>
  <c r="K7" i="16" s="1"/>
  <c r="K31" i="16"/>
  <c r="K19" i="16"/>
  <c r="K21" i="16"/>
  <c r="K15" i="16"/>
  <c r="K8" i="16"/>
  <c r="K13" i="16"/>
  <c r="J39" i="16"/>
  <c r="D12" i="10" l="1"/>
  <c r="I39" i="16"/>
  <c r="C12" i="10" s="1"/>
  <c r="J44" i="16" l="1"/>
  <c r="E12" i="10" s="1"/>
  <c r="G7" i="15" l="1"/>
  <c r="F7" i="15"/>
  <c r="G37" i="15"/>
  <c r="F37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39" i="15" l="1"/>
  <c r="C40" i="15" s="1"/>
  <c r="J37" i="15"/>
  <c r="I7" i="15"/>
  <c r="J7" i="15"/>
  <c r="H37" i="15"/>
  <c r="I37" i="15"/>
  <c r="H7" i="15"/>
  <c r="K7" i="15" l="1"/>
  <c r="K37" i="15"/>
  <c r="G36" i="15" l="1"/>
  <c r="F36" i="15"/>
  <c r="G35" i="15"/>
  <c r="F35" i="15"/>
  <c r="G34" i="15"/>
  <c r="F34" i="15"/>
  <c r="G33" i="15"/>
  <c r="F33" i="15"/>
  <c r="G32" i="15"/>
  <c r="F32" i="15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9" i="15"/>
  <c r="F19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12" i="15"/>
  <c r="F12" i="15"/>
  <c r="G11" i="15"/>
  <c r="F11" i="15"/>
  <c r="G10" i="15"/>
  <c r="F10" i="15"/>
  <c r="G9" i="15"/>
  <c r="F9" i="15"/>
  <c r="G8" i="15"/>
  <c r="F8" i="15"/>
  <c r="J9" i="15" l="1"/>
  <c r="J11" i="15"/>
  <c r="J13" i="15"/>
  <c r="J15" i="15"/>
  <c r="J17" i="15"/>
  <c r="J19" i="15"/>
  <c r="J21" i="15"/>
  <c r="J23" i="15"/>
  <c r="J25" i="15"/>
  <c r="J27" i="15"/>
  <c r="J29" i="15"/>
  <c r="J31" i="15"/>
  <c r="J33" i="15"/>
  <c r="J35" i="15"/>
  <c r="J10" i="15"/>
  <c r="J12" i="15"/>
  <c r="J14" i="15"/>
  <c r="J16" i="15"/>
  <c r="J18" i="15"/>
  <c r="J20" i="15"/>
  <c r="J22" i="15"/>
  <c r="J24" i="15"/>
  <c r="J26" i="15"/>
  <c r="J28" i="15"/>
  <c r="J30" i="15"/>
  <c r="J32" i="15"/>
  <c r="J34" i="15"/>
  <c r="J36" i="15"/>
  <c r="I19" i="15"/>
  <c r="H19" i="15"/>
  <c r="I23" i="15"/>
  <c r="H23" i="15"/>
  <c r="I27" i="15"/>
  <c r="H27" i="15"/>
  <c r="I31" i="15"/>
  <c r="H31" i="15"/>
  <c r="I35" i="15"/>
  <c r="H35" i="15"/>
  <c r="I22" i="15"/>
  <c r="H22" i="15"/>
  <c r="I21" i="15"/>
  <c r="H21" i="15"/>
  <c r="I25" i="15"/>
  <c r="H25" i="15"/>
  <c r="I29" i="15"/>
  <c r="H29" i="15"/>
  <c r="I33" i="15"/>
  <c r="H33" i="15"/>
  <c r="I20" i="15"/>
  <c r="H20" i="15"/>
  <c r="I24" i="15"/>
  <c r="H24" i="15"/>
  <c r="I26" i="15"/>
  <c r="H26" i="15"/>
  <c r="I28" i="15"/>
  <c r="H28" i="15"/>
  <c r="I30" i="15"/>
  <c r="H30" i="15"/>
  <c r="I32" i="15"/>
  <c r="H32" i="15"/>
  <c r="H34" i="15"/>
  <c r="I34" i="15"/>
  <c r="I36" i="15"/>
  <c r="H36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D31" i="10"/>
  <c r="J8" i="15"/>
  <c r="G39" i="15"/>
  <c r="I8" i="15"/>
  <c r="H8" i="15"/>
  <c r="F39" i="15"/>
  <c r="F40" i="15" s="1"/>
  <c r="F41" i="15" s="1"/>
  <c r="C31" i="10"/>
  <c r="E31" i="10" l="1"/>
  <c r="G34" i="30"/>
  <c r="H34" i="30" s="1"/>
  <c r="G40" i="15"/>
  <c r="G41" i="15" s="1"/>
  <c r="K9" i="15"/>
  <c r="K11" i="15"/>
  <c r="K13" i="15"/>
  <c r="K15" i="15"/>
  <c r="K17" i="15"/>
  <c r="K36" i="15"/>
  <c r="K32" i="15"/>
  <c r="K28" i="15"/>
  <c r="K24" i="15"/>
  <c r="K33" i="15"/>
  <c r="K25" i="15"/>
  <c r="K22" i="15"/>
  <c r="K31" i="15"/>
  <c r="K23" i="15"/>
  <c r="J39" i="15"/>
  <c r="D11" i="10" s="1"/>
  <c r="K34" i="15"/>
  <c r="K10" i="15"/>
  <c r="K12" i="15"/>
  <c r="K14" i="15"/>
  <c r="K16" i="15"/>
  <c r="K18" i="15"/>
  <c r="K30" i="15"/>
  <c r="K26" i="15"/>
  <c r="K20" i="15"/>
  <c r="K29" i="15"/>
  <c r="K21" i="15"/>
  <c r="K35" i="15"/>
  <c r="K27" i="15"/>
  <c r="K19" i="15"/>
  <c r="K8" i="15"/>
  <c r="I39" i="15"/>
  <c r="J44" i="15" l="1"/>
  <c r="E11" i="10" s="1"/>
  <c r="C11" i="10"/>
  <c r="G7" i="14" l="1"/>
  <c r="F7" i="14"/>
  <c r="H7" i="14" l="1"/>
  <c r="I7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G36" i="14"/>
  <c r="F36" i="14"/>
  <c r="G35" i="14"/>
  <c r="F35" i="14"/>
  <c r="I35" i="14" s="1"/>
  <c r="G34" i="14"/>
  <c r="F34" i="14"/>
  <c r="G33" i="14"/>
  <c r="F33" i="14"/>
  <c r="I33" i="14" s="1"/>
  <c r="G32" i="14"/>
  <c r="F32" i="14"/>
  <c r="G31" i="14"/>
  <c r="F31" i="14"/>
  <c r="G30" i="14"/>
  <c r="F30" i="14"/>
  <c r="G29" i="14"/>
  <c r="F29" i="14"/>
  <c r="I29" i="14" s="1"/>
  <c r="G28" i="14"/>
  <c r="F28" i="14"/>
  <c r="G27" i="14"/>
  <c r="F27" i="14"/>
  <c r="G26" i="14"/>
  <c r="F26" i="14"/>
  <c r="G25" i="14"/>
  <c r="F25" i="14"/>
  <c r="G24" i="14"/>
  <c r="F24" i="14"/>
  <c r="G23" i="14"/>
  <c r="F23" i="14"/>
  <c r="I23" i="14" s="1"/>
  <c r="G22" i="14"/>
  <c r="F22" i="14"/>
  <c r="G21" i="14"/>
  <c r="F21" i="14"/>
  <c r="G20" i="14"/>
  <c r="F20" i="14"/>
  <c r="I20" i="14" s="1"/>
  <c r="G19" i="14"/>
  <c r="F19" i="14"/>
  <c r="I19" i="14" s="1"/>
  <c r="G18" i="14"/>
  <c r="F18" i="14"/>
  <c r="G17" i="14"/>
  <c r="F17" i="14"/>
  <c r="I17" i="14" s="1"/>
  <c r="G16" i="14"/>
  <c r="F16" i="14"/>
  <c r="G15" i="14"/>
  <c r="F15" i="14"/>
  <c r="I15" i="14" s="1"/>
  <c r="G14" i="14"/>
  <c r="F14" i="14"/>
  <c r="G13" i="14"/>
  <c r="F13" i="14"/>
  <c r="G12" i="14"/>
  <c r="F12" i="14"/>
  <c r="G11" i="14"/>
  <c r="F11" i="14"/>
  <c r="G10" i="14"/>
  <c r="F10" i="14"/>
  <c r="G9" i="14"/>
  <c r="F9" i="14"/>
  <c r="G8" i="14"/>
  <c r="F8" i="14"/>
  <c r="C39" i="14" l="1"/>
  <c r="C40" i="14" s="1"/>
  <c r="H8" i="14"/>
  <c r="H9" i="14"/>
  <c r="I10" i="14"/>
  <c r="I11" i="14"/>
  <c r="J12" i="14"/>
  <c r="J18" i="14"/>
  <c r="J26" i="14"/>
  <c r="J29" i="14"/>
  <c r="J30" i="14"/>
  <c r="J36" i="14"/>
  <c r="G39" i="14"/>
  <c r="G40" i="14" s="1"/>
  <c r="H14" i="14"/>
  <c r="H16" i="14"/>
  <c r="H18" i="14"/>
  <c r="H20" i="14"/>
  <c r="H22" i="14"/>
  <c r="H24" i="14"/>
  <c r="H26" i="14"/>
  <c r="H28" i="14"/>
  <c r="H30" i="14"/>
  <c r="H32" i="14"/>
  <c r="H34" i="14"/>
  <c r="H36" i="14"/>
  <c r="I8" i="14"/>
  <c r="I9" i="14"/>
  <c r="J10" i="14"/>
  <c r="I14" i="14"/>
  <c r="J20" i="14"/>
  <c r="I22" i="14"/>
  <c r="J25" i="14"/>
  <c r="I28" i="14"/>
  <c r="I32" i="14"/>
  <c r="J8" i="14"/>
  <c r="H12" i="14"/>
  <c r="H13" i="14"/>
  <c r="J14" i="14"/>
  <c r="I16" i="14"/>
  <c r="J22" i="14"/>
  <c r="I24" i="14"/>
  <c r="J27" i="14"/>
  <c r="J28" i="14"/>
  <c r="J31" i="14"/>
  <c r="J32" i="14"/>
  <c r="I34" i="14"/>
  <c r="H15" i="14"/>
  <c r="H17" i="14"/>
  <c r="H19" i="14"/>
  <c r="H21" i="14"/>
  <c r="H23" i="14"/>
  <c r="I25" i="14"/>
  <c r="H27" i="14"/>
  <c r="H29" i="14"/>
  <c r="H31" i="14"/>
  <c r="H33" i="14"/>
  <c r="H35" i="14"/>
  <c r="H10" i="14"/>
  <c r="J11" i="14"/>
  <c r="I12" i="14"/>
  <c r="I13" i="14"/>
  <c r="J16" i="14"/>
  <c r="I18" i="14"/>
  <c r="I21" i="14"/>
  <c r="J24" i="14"/>
  <c r="I26" i="14"/>
  <c r="I27" i="14"/>
  <c r="I30" i="14"/>
  <c r="I31" i="14"/>
  <c r="J34" i="14"/>
  <c r="I36" i="14"/>
  <c r="F39" i="14"/>
  <c r="F40" i="14" s="1"/>
  <c r="F41" i="14" s="1"/>
  <c r="H25" i="14"/>
  <c r="C30" i="10"/>
  <c r="D30" i="10"/>
  <c r="E30" i="10" s="1"/>
  <c r="H11" i="14"/>
  <c r="G41" i="14"/>
  <c r="J7" i="14"/>
  <c r="J9" i="14"/>
  <c r="J13" i="14"/>
  <c r="J15" i="14"/>
  <c r="J17" i="14"/>
  <c r="J19" i="14"/>
  <c r="J21" i="14"/>
  <c r="J23" i="14"/>
  <c r="J33" i="14"/>
  <c r="J35" i="14"/>
  <c r="G33" i="30" l="1"/>
  <c r="H33" i="30" s="1"/>
  <c r="K18" i="14"/>
  <c r="K25" i="14"/>
  <c r="K28" i="14"/>
  <c r="K24" i="14"/>
  <c r="K20" i="14"/>
  <c r="K14" i="14"/>
  <c r="K29" i="14"/>
  <c r="K34" i="14"/>
  <c r="K26" i="14"/>
  <c r="K11" i="14"/>
  <c r="K21" i="14"/>
  <c r="K32" i="14"/>
  <c r="K35" i="14"/>
  <c r="K9" i="14"/>
  <c r="K27" i="14"/>
  <c r="K31" i="14"/>
  <c r="K22" i="14"/>
  <c r="K10" i="14"/>
  <c r="K36" i="14"/>
  <c r="K15" i="14"/>
  <c r="K13" i="14"/>
  <c r="K19" i="14"/>
  <c r="K33" i="14"/>
  <c r="K17" i="14"/>
  <c r="K7" i="14"/>
  <c r="I39" i="14"/>
  <c r="C10" i="10" s="1"/>
  <c r="K16" i="14"/>
  <c r="K8" i="14"/>
  <c r="K30" i="14"/>
  <c r="K12" i="14"/>
  <c r="K23" i="14"/>
  <c r="J39" i="14"/>
  <c r="J44" i="14" l="1"/>
  <c r="E10" i="10" s="1"/>
  <c r="D10" i="10"/>
  <c r="F14" i="11" l="1"/>
  <c r="G14" i="11"/>
  <c r="F15" i="11"/>
  <c r="G15" i="11"/>
  <c r="F16" i="11"/>
  <c r="G16" i="11"/>
  <c r="F17" i="11"/>
  <c r="G17" i="11"/>
  <c r="F18" i="11"/>
  <c r="G18" i="11"/>
  <c r="F19" i="11"/>
  <c r="G19" i="11"/>
  <c r="F20" i="11"/>
  <c r="G20" i="11"/>
  <c r="F21" i="11"/>
  <c r="G21" i="11"/>
  <c r="F22" i="11"/>
  <c r="G22" i="11"/>
  <c r="F23" i="11"/>
  <c r="G23" i="11"/>
  <c r="F24" i="11"/>
  <c r="G24" i="11"/>
  <c r="F25" i="11"/>
  <c r="G25" i="11"/>
  <c r="F26" i="11"/>
  <c r="G26" i="11"/>
  <c r="F27" i="11"/>
  <c r="G27" i="11"/>
  <c r="F28" i="11"/>
  <c r="G28" i="11"/>
  <c r="F29" i="11"/>
  <c r="G29" i="11"/>
  <c r="F30" i="11"/>
  <c r="G30" i="11"/>
  <c r="F31" i="11"/>
  <c r="G31" i="11"/>
  <c r="F32" i="11"/>
  <c r="G32" i="11"/>
  <c r="F33" i="11"/>
  <c r="G33" i="11"/>
  <c r="F34" i="11"/>
  <c r="G34" i="11"/>
  <c r="F35" i="11"/>
  <c r="G35" i="11"/>
  <c r="F36" i="11"/>
  <c r="G36" i="11"/>
  <c r="F37" i="11"/>
  <c r="G37" i="11"/>
  <c r="G7" i="11"/>
  <c r="F7" i="11"/>
  <c r="G10" i="11"/>
  <c r="G13" i="11"/>
  <c r="F13" i="11"/>
  <c r="G12" i="11"/>
  <c r="F12" i="11"/>
  <c r="G11" i="11"/>
  <c r="F11" i="11"/>
  <c r="F10" i="11"/>
  <c r="G9" i="11"/>
  <c r="F9" i="11"/>
  <c r="G8" i="11"/>
  <c r="F8" i="11"/>
  <c r="H16" i="11" l="1"/>
  <c r="H19" i="11"/>
  <c r="F40" i="11"/>
  <c r="J11" i="11"/>
  <c r="J13" i="11"/>
  <c r="G40" i="11"/>
  <c r="G39" i="11"/>
  <c r="I36" i="11"/>
  <c r="I34" i="11"/>
  <c r="I32" i="11"/>
  <c r="I30" i="11"/>
  <c r="I28" i="11"/>
  <c r="I26" i="11"/>
  <c r="I24" i="11"/>
  <c r="I22" i="11"/>
  <c r="I20" i="11"/>
  <c r="J18" i="11"/>
  <c r="H15" i="11"/>
  <c r="I15" i="11"/>
  <c r="J9" i="11"/>
  <c r="I12" i="11"/>
  <c r="J37" i="11"/>
  <c r="J35" i="11"/>
  <c r="J33" i="11"/>
  <c r="J31" i="11"/>
  <c r="J29" i="11"/>
  <c r="J27" i="11"/>
  <c r="J25" i="11"/>
  <c r="J23" i="11"/>
  <c r="J21" i="11"/>
  <c r="I18" i="11"/>
  <c r="J16" i="11"/>
  <c r="J14" i="11"/>
  <c r="I9" i="11"/>
  <c r="I10" i="11"/>
  <c r="J12" i="11"/>
  <c r="I37" i="11"/>
  <c r="I35" i="11"/>
  <c r="I33" i="11"/>
  <c r="I31" i="11"/>
  <c r="I29" i="11"/>
  <c r="I27" i="11"/>
  <c r="I25" i="11"/>
  <c r="I23" i="11"/>
  <c r="I21" i="11"/>
  <c r="J19" i="11"/>
  <c r="J17" i="11"/>
  <c r="I16" i="11"/>
  <c r="I14" i="11"/>
  <c r="I8" i="11"/>
  <c r="J8" i="11"/>
  <c r="I11" i="11"/>
  <c r="I13" i="11"/>
  <c r="J10" i="11"/>
  <c r="J36" i="11"/>
  <c r="J34" i="11"/>
  <c r="J32" i="11"/>
  <c r="J30" i="11"/>
  <c r="J28" i="11"/>
  <c r="J26" i="11"/>
  <c r="J24" i="11"/>
  <c r="J22" i="11"/>
  <c r="J20" i="11"/>
  <c r="I19" i="11"/>
  <c r="I17" i="11"/>
  <c r="J15" i="11"/>
  <c r="H36" i="11"/>
  <c r="H35" i="11"/>
  <c r="H32" i="11"/>
  <c r="H31" i="11"/>
  <c r="H29" i="11"/>
  <c r="H27" i="11"/>
  <c r="H24" i="11"/>
  <c r="H22" i="11"/>
  <c r="H20" i="11"/>
  <c r="H25" i="11"/>
  <c r="H37" i="11"/>
  <c r="H28" i="11"/>
  <c r="H23" i="11"/>
  <c r="H21" i="11"/>
  <c r="H33" i="11"/>
  <c r="H26" i="11"/>
  <c r="H17" i="11"/>
  <c r="H13" i="11"/>
  <c r="H12" i="11"/>
  <c r="H11" i="11"/>
  <c r="H10" i="11"/>
  <c r="H9" i="11"/>
  <c r="H8" i="11"/>
  <c r="H34" i="11"/>
  <c r="H30" i="11"/>
  <c r="H18" i="11"/>
  <c r="H14" i="11"/>
  <c r="C29" i="10"/>
  <c r="E29" i="10" s="1"/>
  <c r="D29" i="10"/>
  <c r="G32" i="30" l="1"/>
  <c r="H32" i="30" s="1"/>
  <c r="K28" i="11"/>
  <c r="K32" i="11"/>
  <c r="K36" i="11"/>
  <c r="K8" i="11"/>
  <c r="K14" i="11"/>
  <c r="K27" i="11"/>
  <c r="K35" i="11"/>
  <c r="K18" i="11"/>
  <c r="K20" i="11"/>
  <c r="K24" i="11"/>
  <c r="K17" i="11"/>
  <c r="K23" i="11"/>
  <c r="K31" i="11"/>
  <c r="K11" i="11"/>
  <c r="K15" i="11"/>
  <c r="K26" i="11"/>
  <c r="K30" i="11"/>
  <c r="K19" i="11"/>
  <c r="K12" i="11"/>
  <c r="K21" i="11"/>
  <c r="K33" i="11"/>
  <c r="K37" i="11"/>
  <c r="K22" i="11"/>
  <c r="K34" i="11"/>
  <c r="K10" i="11"/>
  <c r="K16" i="11"/>
  <c r="K25" i="11"/>
  <c r="K29" i="11"/>
  <c r="K9" i="11"/>
  <c r="K13" i="11"/>
  <c r="G16" i="9" l="1"/>
  <c r="F16" i="9"/>
  <c r="H7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F38" i="1"/>
  <c r="F39" i="1" s="1"/>
  <c r="J6" i="1"/>
  <c r="I6" i="1"/>
  <c r="I7" i="1"/>
  <c r="H6" i="1"/>
  <c r="G38" i="1"/>
  <c r="G39" i="1" s="1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J36" i="1"/>
  <c r="J35" i="1"/>
  <c r="K35" i="1" s="1"/>
  <c r="J34" i="1"/>
  <c r="J33" i="1"/>
  <c r="J32" i="1"/>
  <c r="J31" i="1"/>
  <c r="J30" i="1"/>
  <c r="J29" i="1"/>
  <c r="J28" i="1"/>
  <c r="J27" i="1"/>
  <c r="K27" i="1" s="1"/>
  <c r="J26" i="1"/>
  <c r="J25" i="1"/>
  <c r="J24" i="1"/>
  <c r="J23" i="1"/>
  <c r="J22" i="1"/>
  <c r="J21" i="1"/>
  <c r="J20" i="1"/>
  <c r="J19" i="1"/>
  <c r="K19" i="1" s="1"/>
  <c r="J18" i="1"/>
  <c r="J17" i="1"/>
  <c r="J16" i="1"/>
  <c r="J15" i="1"/>
  <c r="J14" i="1"/>
  <c r="J13" i="1"/>
  <c r="J12" i="1"/>
  <c r="J11" i="1"/>
  <c r="K11" i="1" s="1"/>
  <c r="J10" i="1"/>
  <c r="J9" i="1"/>
  <c r="J8" i="1"/>
  <c r="I36" i="1"/>
  <c r="K36" i="1" s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J7" i="1"/>
  <c r="K7" i="1" s="1"/>
  <c r="F31" i="6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7" i="1"/>
  <c r="G34" i="9"/>
  <c r="F34" i="9"/>
  <c r="I34" i="9" s="1"/>
  <c r="G33" i="9"/>
  <c r="J33" i="9" s="1"/>
  <c r="F33" i="9"/>
  <c r="I33" i="9" s="1"/>
  <c r="G32" i="9"/>
  <c r="F32" i="9"/>
  <c r="G31" i="9"/>
  <c r="J31" i="9" s="1"/>
  <c r="F31" i="9"/>
  <c r="G30" i="9"/>
  <c r="F30" i="9"/>
  <c r="G29" i="9"/>
  <c r="F29" i="9"/>
  <c r="I29" i="9" s="1"/>
  <c r="G28" i="9"/>
  <c r="F28" i="9"/>
  <c r="I28" i="9" s="1"/>
  <c r="G27" i="9"/>
  <c r="J27" i="9" s="1"/>
  <c r="F27" i="9"/>
  <c r="G26" i="9"/>
  <c r="F26" i="9"/>
  <c r="I26" i="9" s="1"/>
  <c r="G25" i="9"/>
  <c r="J25" i="9" s="1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I8" i="9" s="1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G37" i="6"/>
  <c r="F37" i="6"/>
  <c r="K35" i="26" s="1"/>
  <c r="M35" i="26" s="1"/>
  <c r="G36" i="6"/>
  <c r="F36" i="6"/>
  <c r="K34" i="26" s="1"/>
  <c r="M34" i="26" s="1"/>
  <c r="G35" i="6"/>
  <c r="F35" i="6"/>
  <c r="K33" i="26" s="1"/>
  <c r="M33" i="26" s="1"/>
  <c r="G34" i="6"/>
  <c r="F34" i="6"/>
  <c r="G33" i="6"/>
  <c r="F33" i="6"/>
  <c r="G32" i="6"/>
  <c r="F32" i="6"/>
  <c r="G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L5" i="26" s="1"/>
  <c r="F7" i="6"/>
  <c r="C26" i="1"/>
  <c r="C24" i="1"/>
  <c r="C12" i="1"/>
  <c r="C11" i="1"/>
  <c r="C10" i="1"/>
  <c r="C36" i="1"/>
  <c r="C35" i="1"/>
  <c r="C34" i="1"/>
  <c r="C33" i="1"/>
  <c r="C32" i="1"/>
  <c r="C31" i="1"/>
  <c r="C30" i="1"/>
  <c r="C29" i="1"/>
  <c r="C28" i="1"/>
  <c r="C27" i="1"/>
  <c r="C25" i="1"/>
  <c r="C23" i="1"/>
  <c r="C22" i="1"/>
  <c r="C21" i="1"/>
  <c r="C20" i="1"/>
  <c r="C19" i="1"/>
  <c r="C18" i="1"/>
  <c r="C17" i="1"/>
  <c r="C16" i="1"/>
  <c r="C15" i="1"/>
  <c r="C14" i="1"/>
  <c r="C13" i="1"/>
  <c r="C9" i="1"/>
  <c r="C8" i="1"/>
  <c r="C7" i="1"/>
  <c r="K9" i="1" l="1"/>
  <c r="K17" i="1"/>
  <c r="K25" i="1"/>
  <c r="K33" i="1"/>
  <c r="K10" i="1"/>
  <c r="K18" i="1"/>
  <c r="K26" i="1"/>
  <c r="K34" i="1"/>
  <c r="C39" i="11"/>
  <c r="C40" i="11" s="1"/>
  <c r="K12" i="1"/>
  <c r="K20" i="1"/>
  <c r="K28" i="1"/>
  <c r="K13" i="1"/>
  <c r="K21" i="1"/>
  <c r="K29" i="1"/>
  <c r="K14" i="1"/>
  <c r="K22" i="1"/>
  <c r="K30" i="1"/>
  <c r="K15" i="1"/>
  <c r="K23" i="1"/>
  <c r="K31" i="1"/>
  <c r="K6" i="1"/>
  <c r="K8" i="1"/>
  <c r="K16" i="1"/>
  <c r="K24" i="1"/>
  <c r="K32" i="1"/>
  <c r="C39" i="9"/>
  <c r="C40" i="9" s="1"/>
  <c r="J8" i="6"/>
  <c r="L6" i="26"/>
  <c r="N6" i="26" s="1"/>
  <c r="J10" i="6"/>
  <c r="L8" i="26"/>
  <c r="N8" i="26" s="1"/>
  <c r="J11" i="6"/>
  <c r="L9" i="26"/>
  <c r="N9" i="26" s="1"/>
  <c r="J12" i="6"/>
  <c r="L10" i="26"/>
  <c r="N10" i="26" s="1"/>
  <c r="I32" i="6"/>
  <c r="K30" i="26"/>
  <c r="M30" i="26" s="1"/>
  <c r="I33" i="6"/>
  <c r="K31" i="26"/>
  <c r="M31" i="26" s="1"/>
  <c r="I34" i="6"/>
  <c r="K32" i="26"/>
  <c r="M32" i="26" s="1"/>
  <c r="I31" i="6"/>
  <c r="K29" i="26"/>
  <c r="M29" i="26" s="1"/>
  <c r="I13" i="6"/>
  <c r="K11" i="26"/>
  <c r="M11" i="26" s="1"/>
  <c r="I16" i="6"/>
  <c r="K14" i="26"/>
  <c r="M14" i="26" s="1"/>
  <c r="I17" i="6"/>
  <c r="K17" i="6" s="1"/>
  <c r="K15" i="26"/>
  <c r="M15" i="26" s="1"/>
  <c r="I18" i="6"/>
  <c r="K16" i="26"/>
  <c r="M16" i="26" s="1"/>
  <c r="I19" i="6"/>
  <c r="K17" i="26"/>
  <c r="M17" i="26" s="1"/>
  <c r="I20" i="6"/>
  <c r="K18" i="26"/>
  <c r="M18" i="26" s="1"/>
  <c r="I21" i="6"/>
  <c r="K21" i="6" s="1"/>
  <c r="K19" i="26"/>
  <c r="M19" i="26" s="1"/>
  <c r="I22" i="6"/>
  <c r="K20" i="26"/>
  <c r="M20" i="26" s="1"/>
  <c r="I23" i="6"/>
  <c r="K21" i="26"/>
  <c r="M21" i="26" s="1"/>
  <c r="I24" i="6"/>
  <c r="K22" i="26"/>
  <c r="M22" i="26" s="1"/>
  <c r="I25" i="6"/>
  <c r="K25" i="6" s="1"/>
  <c r="K23" i="26"/>
  <c r="M23" i="26" s="1"/>
  <c r="I26" i="6"/>
  <c r="K24" i="26"/>
  <c r="M24" i="26" s="1"/>
  <c r="I27" i="6"/>
  <c r="K25" i="26"/>
  <c r="M25" i="26" s="1"/>
  <c r="I28" i="6"/>
  <c r="K26" i="26"/>
  <c r="M26" i="26" s="1"/>
  <c r="I29" i="6"/>
  <c r="K29" i="6" s="1"/>
  <c r="K27" i="26"/>
  <c r="M27" i="26" s="1"/>
  <c r="I30" i="6"/>
  <c r="K28" i="26"/>
  <c r="M28" i="26" s="1"/>
  <c r="J31" i="6"/>
  <c r="L29" i="26"/>
  <c r="N29" i="26" s="1"/>
  <c r="J32" i="6"/>
  <c r="L30" i="26"/>
  <c r="N30" i="26" s="1"/>
  <c r="J33" i="6"/>
  <c r="L31" i="26"/>
  <c r="N31" i="26" s="1"/>
  <c r="J34" i="6"/>
  <c r="L32" i="26"/>
  <c r="N32" i="26" s="1"/>
  <c r="J35" i="6"/>
  <c r="L33" i="26"/>
  <c r="N33" i="26" s="1"/>
  <c r="J36" i="6"/>
  <c r="L34" i="26"/>
  <c r="N34" i="26" s="1"/>
  <c r="J37" i="6"/>
  <c r="L35" i="26"/>
  <c r="N35" i="26" s="1"/>
  <c r="N5" i="26"/>
  <c r="I14" i="6"/>
  <c r="K12" i="26"/>
  <c r="M12" i="26" s="1"/>
  <c r="J14" i="6"/>
  <c r="K14" i="6" s="1"/>
  <c r="L12" i="26"/>
  <c r="N12" i="26" s="1"/>
  <c r="J16" i="6"/>
  <c r="L14" i="26"/>
  <c r="N14" i="26" s="1"/>
  <c r="J18" i="6"/>
  <c r="L16" i="26"/>
  <c r="N16" i="26" s="1"/>
  <c r="J19" i="6"/>
  <c r="L17" i="26"/>
  <c r="N17" i="26" s="1"/>
  <c r="J20" i="6"/>
  <c r="L18" i="26"/>
  <c r="N18" i="26" s="1"/>
  <c r="J21" i="6"/>
  <c r="L19" i="26"/>
  <c r="N19" i="26" s="1"/>
  <c r="J22" i="6"/>
  <c r="L20" i="26"/>
  <c r="N20" i="26" s="1"/>
  <c r="J23" i="6"/>
  <c r="L21" i="26"/>
  <c r="N21" i="26" s="1"/>
  <c r="J24" i="6"/>
  <c r="L22" i="26"/>
  <c r="N22" i="26" s="1"/>
  <c r="J25" i="6"/>
  <c r="L23" i="26"/>
  <c r="N23" i="26" s="1"/>
  <c r="J26" i="6"/>
  <c r="L24" i="26"/>
  <c r="N24" i="26" s="1"/>
  <c r="J27" i="6"/>
  <c r="L25" i="26"/>
  <c r="N25" i="26" s="1"/>
  <c r="J28" i="6"/>
  <c r="L26" i="26"/>
  <c r="N26" i="26" s="1"/>
  <c r="J29" i="6"/>
  <c r="L27" i="26"/>
  <c r="N27" i="26" s="1"/>
  <c r="J30" i="6"/>
  <c r="L28" i="26"/>
  <c r="N28" i="26" s="1"/>
  <c r="J9" i="6"/>
  <c r="L7" i="26"/>
  <c r="N7" i="26" s="1"/>
  <c r="I15" i="6"/>
  <c r="K13" i="26"/>
  <c r="M13" i="26" s="1"/>
  <c r="J13" i="6"/>
  <c r="L11" i="26"/>
  <c r="N11" i="26" s="1"/>
  <c r="J15" i="6"/>
  <c r="L13" i="26"/>
  <c r="N13" i="26" s="1"/>
  <c r="J17" i="6"/>
  <c r="L15" i="26"/>
  <c r="N15" i="26" s="1"/>
  <c r="I7" i="6"/>
  <c r="K5" i="26"/>
  <c r="I8" i="6"/>
  <c r="K6" i="26"/>
  <c r="M6" i="26" s="1"/>
  <c r="I9" i="6"/>
  <c r="K7" i="26"/>
  <c r="M7" i="26" s="1"/>
  <c r="I10" i="6"/>
  <c r="K8" i="26"/>
  <c r="M8" i="26" s="1"/>
  <c r="I11" i="6"/>
  <c r="K9" i="26"/>
  <c r="M9" i="26" s="1"/>
  <c r="I12" i="6"/>
  <c r="K10" i="26"/>
  <c r="M10" i="26" s="1"/>
  <c r="G40" i="6"/>
  <c r="J7" i="6"/>
  <c r="K33" i="9"/>
  <c r="F7" i="9"/>
  <c r="I7" i="9" s="1"/>
  <c r="C28" i="10"/>
  <c r="G7" i="9"/>
  <c r="I32" i="9"/>
  <c r="F40" i="6"/>
  <c r="J38" i="1"/>
  <c r="D6" i="10" s="1"/>
  <c r="I38" i="1"/>
  <c r="C6" i="10" s="1"/>
  <c r="J11" i="9"/>
  <c r="J13" i="9"/>
  <c r="J15" i="9"/>
  <c r="I10" i="9"/>
  <c r="I14" i="9"/>
  <c r="I17" i="9"/>
  <c r="I21" i="9"/>
  <c r="I25" i="9"/>
  <c r="K25" i="9" s="1"/>
  <c r="J17" i="9"/>
  <c r="I12" i="9"/>
  <c r="I23" i="9"/>
  <c r="I16" i="9"/>
  <c r="J19" i="9"/>
  <c r="J21" i="9"/>
  <c r="J23" i="9"/>
  <c r="J29" i="9"/>
  <c r="K29" i="9" s="1"/>
  <c r="I9" i="9"/>
  <c r="I13" i="9"/>
  <c r="I18" i="9"/>
  <c r="I20" i="9"/>
  <c r="I22" i="9"/>
  <c r="I24" i="9"/>
  <c r="J9" i="9"/>
  <c r="I30" i="9"/>
  <c r="H28" i="9"/>
  <c r="H24" i="9"/>
  <c r="G41" i="11"/>
  <c r="H20" i="9"/>
  <c r="H12" i="9"/>
  <c r="F39" i="11"/>
  <c r="I7" i="11"/>
  <c r="J7" i="11"/>
  <c r="H8" i="9"/>
  <c r="H31" i="9"/>
  <c r="H27" i="9"/>
  <c r="H23" i="9"/>
  <c r="H19" i="9"/>
  <c r="H15" i="9"/>
  <c r="H11" i="9"/>
  <c r="H32" i="9"/>
  <c r="H16" i="9"/>
  <c r="H34" i="9"/>
  <c r="H30" i="9"/>
  <c r="H26" i="9"/>
  <c r="H22" i="9"/>
  <c r="H18" i="9"/>
  <c r="H14" i="9"/>
  <c r="H10" i="9"/>
  <c r="I36" i="6"/>
  <c r="H36" i="6"/>
  <c r="I37" i="6"/>
  <c r="H37" i="6"/>
  <c r="I11" i="9"/>
  <c r="I19" i="9"/>
  <c r="I15" i="9"/>
  <c r="H35" i="6"/>
  <c r="I35" i="6"/>
  <c r="K35" i="6" s="1"/>
  <c r="F39" i="6"/>
  <c r="I27" i="9"/>
  <c r="K27" i="9" s="1"/>
  <c r="I31" i="9"/>
  <c r="K31" i="9" s="1"/>
  <c r="H33" i="9"/>
  <c r="H29" i="9"/>
  <c r="H25" i="9"/>
  <c r="H21" i="9"/>
  <c r="H17" i="9"/>
  <c r="H13" i="9"/>
  <c r="H9" i="9"/>
  <c r="J8" i="9"/>
  <c r="K8" i="9" s="1"/>
  <c r="J10" i="9"/>
  <c r="J12" i="9"/>
  <c r="J14" i="9"/>
  <c r="J16" i="9"/>
  <c r="J18" i="9"/>
  <c r="J20" i="9"/>
  <c r="J22" i="9"/>
  <c r="J24" i="9"/>
  <c r="J26" i="9"/>
  <c r="K26" i="9" s="1"/>
  <c r="J28" i="9"/>
  <c r="K28" i="9" s="1"/>
  <c r="J30" i="9"/>
  <c r="J32" i="9"/>
  <c r="J34" i="9"/>
  <c r="K34" i="9" s="1"/>
  <c r="G39" i="6"/>
  <c r="H31" i="6"/>
  <c r="H32" i="6"/>
  <c r="H9" i="6"/>
  <c r="H11" i="6"/>
  <c r="H34" i="6"/>
  <c r="H30" i="6"/>
  <c r="H33" i="6"/>
  <c r="H7" i="6"/>
  <c r="H29" i="6"/>
  <c r="H28" i="6"/>
  <c r="H22" i="6"/>
  <c r="H10" i="6"/>
  <c r="H18" i="6"/>
  <c r="H23" i="6"/>
  <c r="H26" i="6"/>
  <c r="H27" i="6"/>
  <c r="H8" i="6"/>
  <c r="H12" i="6"/>
  <c r="H24" i="6"/>
  <c r="H13" i="6"/>
  <c r="H14" i="6"/>
  <c r="H15" i="6"/>
  <c r="H16" i="6"/>
  <c r="H17" i="6"/>
  <c r="C39" i="6"/>
  <c r="C40" i="6" s="1"/>
  <c r="H19" i="6"/>
  <c r="H20" i="6"/>
  <c r="H21" i="6"/>
  <c r="H25" i="6"/>
  <c r="D26" i="10"/>
  <c r="C26" i="10"/>
  <c r="D27" i="10"/>
  <c r="C27" i="10"/>
  <c r="C38" i="1"/>
  <c r="C39" i="1" s="1"/>
  <c r="G41" i="6" l="1"/>
  <c r="K33" i="6"/>
  <c r="K12" i="9"/>
  <c r="E27" i="10"/>
  <c r="K37" i="1"/>
  <c r="K11" i="6"/>
  <c r="K34" i="6"/>
  <c r="E26" i="10"/>
  <c r="D28" i="10"/>
  <c r="E28" i="10" s="1"/>
  <c r="K9" i="6"/>
  <c r="K15" i="6"/>
  <c r="G30" i="30"/>
  <c r="H30" i="30" s="1"/>
  <c r="K16" i="6"/>
  <c r="K10" i="6"/>
  <c r="K36" i="6"/>
  <c r="K30" i="6"/>
  <c r="K28" i="6"/>
  <c r="K26" i="6"/>
  <c r="K24" i="6"/>
  <c r="K22" i="6"/>
  <c r="K20" i="6"/>
  <c r="K18" i="6"/>
  <c r="K31" i="6"/>
  <c r="K27" i="6"/>
  <c r="K23" i="6"/>
  <c r="K19" i="6"/>
  <c r="K13" i="6"/>
  <c r="K32" i="6"/>
  <c r="J39" i="6"/>
  <c r="D7" i="10" s="1"/>
  <c r="K12" i="6"/>
  <c r="K7" i="6"/>
  <c r="K22" i="9"/>
  <c r="K14" i="9"/>
  <c r="K37" i="6"/>
  <c r="K8" i="6"/>
  <c r="K30" i="9"/>
  <c r="K18" i="9"/>
  <c r="K10" i="9"/>
  <c r="H7" i="9"/>
  <c r="K23" i="9"/>
  <c r="K32" i="9"/>
  <c r="K16" i="9"/>
  <c r="K37" i="26"/>
  <c r="M38" i="26" s="1"/>
  <c r="K17" i="9"/>
  <c r="L37" i="26"/>
  <c r="N38" i="26" s="1"/>
  <c r="M5" i="26"/>
  <c r="M37" i="26" s="1"/>
  <c r="M40" i="26" s="1"/>
  <c r="N37" i="26"/>
  <c r="K7" i="11"/>
  <c r="K39" i="11" s="1"/>
  <c r="K9" i="9"/>
  <c r="K20" i="9"/>
  <c r="F41" i="6"/>
  <c r="K24" i="9"/>
  <c r="F40" i="9"/>
  <c r="F41" i="9" s="1"/>
  <c r="F39" i="9"/>
  <c r="K19" i="9"/>
  <c r="K15" i="9"/>
  <c r="J7" i="9"/>
  <c r="K7" i="9" s="1"/>
  <c r="G40" i="9"/>
  <c r="G41" i="9" s="1"/>
  <c r="G39" i="9"/>
  <c r="K21" i="9"/>
  <c r="K11" i="9"/>
  <c r="K13" i="9"/>
  <c r="F41" i="11"/>
  <c r="J39" i="11"/>
  <c r="D9" i="10" s="1"/>
  <c r="J42" i="1"/>
  <c r="E6" i="10" s="1"/>
  <c r="I39" i="9"/>
  <c r="C8" i="10" s="1"/>
  <c r="I39" i="6"/>
  <c r="C7" i="10" s="1"/>
  <c r="G31" i="30" l="1"/>
  <c r="H31" i="30" s="1"/>
  <c r="G29" i="30"/>
  <c r="D39" i="10"/>
  <c r="D40" i="10" s="1"/>
  <c r="C39" i="10"/>
  <c r="K39" i="6"/>
  <c r="J39" i="9"/>
  <c r="D8" i="10" s="1"/>
  <c r="D19" i="10" s="1"/>
  <c r="J44" i="6"/>
  <c r="E7" i="10" s="1"/>
  <c r="K39" i="9"/>
  <c r="I39" i="11"/>
  <c r="E39" i="10" l="1"/>
  <c r="G42" i="30"/>
  <c r="H29" i="30"/>
  <c r="J44" i="9"/>
  <c r="E8" i="10" s="1"/>
  <c r="J44" i="11"/>
  <c r="E9" i="10" s="1"/>
  <c r="C9" i="10"/>
  <c r="C19" i="10" s="1"/>
  <c r="C20" i="10" s="1"/>
  <c r="E19" i="10" l="1"/>
  <c r="D28" i="37"/>
  <c r="H28" i="37" s="1"/>
  <c r="D27" i="37"/>
  <c r="H27" i="37" s="1"/>
  <c r="H37" i="37" l="1"/>
  <c r="D37" i="37"/>
  <c r="D37" i="30" s="1"/>
  <c r="F27" i="37"/>
  <c r="F28" i="37"/>
  <c r="E27" i="37"/>
  <c r="E28" i="37"/>
  <c r="E37" i="30" l="1"/>
  <c r="H37" i="30"/>
  <c r="H42" i="30" s="1"/>
  <c r="D42" i="30"/>
  <c r="D43" i="30" s="1"/>
  <c r="H38" i="37"/>
  <c r="D38" i="37"/>
  <c r="D39" i="37" s="1"/>
  <c r="F37" i="37"/>
  <c r="F42" i="37" l="1"/>
  <c r="E17" i="30" s="1"/>
  <c r="D17" i="30"/>
  <c r="H17" i="30" l="1"/>
  <c r="H22" i="30" s="1"/>
  <c r="E22" i="30"/>
</calcChain>
</file>

<file path=xl/sharedStrings.xml><?xml version="1.0" encoding="utf-8"?>
<sst xmlns="http://schemas.openxmlformats.org/spreadsheetml/2006/main" count="1887" uniqueCount="162">
  <si>
    <t>Zähler 1 (Heizung)</t>
  </si>
  <si>
    <t>Datum</t>
  </si>
  <si>
    <t>Stromverbrauch kW/h</t>
  </si>
  <si>
    <t>Gesamt Dez.</t>
  </si>
  <si>
    <t>Ø Tag</t>
  </si>
  <si>
    <t>Dezember 2012</t>
  </si>
  <si>
    <t>Januar 2013</t>
  </si>
  <si>
    <t>Schnitt</t>
  </si>
  <si>
    <t>Dienstag</t>
  </si>
  <si>
    <t>Mittwoch</t>
  </si>
  <si>
    <t>Donnerstag</t>
  </si>
  <si>
    <t>Freitag</t>
  </si>
  <si>
    <t>Samstag</t>
  </si>
  <si>
    <t>Sonntag</t>
  </si>
  <si>
    <t>Montag</t>
  </si>
  <si>
    <t>Schnitt/h</t>
  </si>
  <si>
    <t>Gesamt</t>
  </si>
  <si>
    <t xml:space="preserve">Gesamt </t>
  </si>
  <si>
    <t>Gesamt/Monat</t>
  </si>
  <si>
    <t>Heizung/kW</t>
  </si>
  <si>
    <t>Strom/kW</t>
  </si>
  <si>
    <r>
      <t>Ø</t>
    </r>
    <r>
      <rPr>
        <b/>
        <sz val="9.9"/>
        <color theme="1"/>
        <rFont val="Calibri"/>
        <family val="2"/>
      </rPr>
      <t xml:space="preserve"> 24 h/kw</t>
    </r>
  </si>
  <si>
    <t>Strom/kw</t>
  </si>
  <si>
    <r>
      <t>Ø</t>
    </r>
    <r>
      <rPr>
        <b/>
        <sz val="9.9"/>
        <color theme="1"/>
        <rFont val="Calibri"/>
        <family val="2"/>
      </rPr>
      <t xml:space="preserve"> 24 h/kW</t>
    </r>
  </si>
  <si>
    <t xml:space="preserve">        inkl. Grundbetrag</t>
  </si>
  <si>
    <t>Grundbetrag</t>
  </si>
  <si>
    <t>Februar 2013</t>
  </si>
  <si>
    <t>Gesamtkosten pro Monat</t>
  </si>
  <si>
    <t>Heizung</t>
  </si>
  <si>
    <t>Strom</t>
  </si>
  <si>
    <t>inkl. Grundpr</t>
  </si>
  <si>
    <t>März 2013</t>
  </si>
  <si>
    <t>€</t>
  </si>
  <si>
    <t>April 2013</t>
  </si>
  <si>
    <t>Juli 13</t>
  </si>
  <si>
    <t>August 13</t>
  </si>
  <si>
    <t>September 13</t>
  </si>
  <si>
    <t>Oktober 13</t>
  </si>
  <si>
    <t>November 13</t>
  </si>
  <si>
    <t>Dezember 2013</t>
  </si>
  <si>
    <t xml:space="preserve">   Differenz zum Vorjahr</t>
  </si>
  <si>
    <t>Heizung/kW 13</t>
  </si>
  <si>
    <t>Strom/kW 13</t>
  </si>
  <si>
    <t>Heizung/kW 12</t>
  </si>
  <si>
    <t>Strom/kW 12</t>
  </si>
  <si>
    <t>Januar 14</t>
  </si>
  <si>
    <t>Januar 13</t>
  </si>
  <si>
    <r>
      <t>Ø Temp. Stuttgart Dez 2012   C</t>
    </r>
    <r>
      <rPr>
        <b/>
        <vertAlign val="superscript"/>
        <sz val="11"/>
        <color theme="1"/>
        <rFont val="Arial"/>
        <family val="2"/>
      </rPr>
      <t>0</t>
    </r>
  </si>
  <si>
    <r>
      <t>Ø Temp. Stuttgart Dez 2013   C</t>
    </r>
    <r>
      <rPr>
        <b/>
        <vertAlign val="superscript"/>
        <sz val="11"/>
        <color theme="1"/>
        <rFont val="Arial"/>
        <family val="2"/>
      </rPr>
      <t>0</t>
    </r>
  </si>
  <si>
    <r>
      <t>Ø Temp. Stuttgart Jan. 2014   C</t>
    </r>
    <r>
      <rPr>
        <b/>
        <vertAlign val="superscript"/>
        <sz val="11"/>
        <color theme="1"/>
        <rFont val="Arial"/>
        <family val="2"/>
      </rPr>
      <t>0</t>
    </r>
  </si>
  <si>
    <t>Heizung/kW 14</t>
  </si>
  <si>
    <t>Strom/kW 14</t>
  </si>
  <si>
    <r>
      <t>Ø Temp. Stuttgart Jan. 2013   C</t>
    </r>
    <r>
      <rPr>
        <b/>
        <vertAlign val="superscript"/>
        <sz val="11"/>
        <color theme="1"/>
        <rFont val="Arial"/>
        <family val="2"/>
      </rPr>
      <t>0</t>
    </r>
  </si>
  <si>
    <t>Februar 14</t>
  </si>
  <si>
    <t>Februar 13</t>
  </si>
  <si>
    <r>
      <t>Ø Temp. Stuttgart Feb. 2013   C</t>
    </r>
    <r>
      <rPr>
        <b/>
        <vertAlign val="superscript"/>
        <sz val="11"/>
        <color theme="1"/>
        <rFont val="Arial"/>
        <family val="2"/>
      </rPr>
      <t>0</t>
    </r>
  </si>
  <si>
    <r>
      <t>Ø Temp. Stuttgart Feb. 2014   C</t>
    </r>
    <r>
      <rPr>
        <b/>
        <vertAlign val="superscript"/>
        <sz val="11"/>
        <color theme="1"/>
        <rFont val="Arial"/>
        <family val="2"/>
      </rPr>
      <t>0</t>
    </r>
  </si>
  <si>
    <t>Verbrauch kWh pro Monat</t>
  </si>
  <si>
    <t>März 14</t>
  </si>
  <si>
    <t>März 13</t>
  </si>
  <si>
    <r>
      <t>Ø Temp. Stuttgart März 2013   C</t>
    </r>
    <r>
      <rPr>
        <b/>
        <vertAlign val="superscript"/>
        <sz val="11"/>
        <color theme="1"/>
        <rFont val="Arial"/>
        <family val="2"/>
      </rPr>
      <t>0</t>
    </r>
  </si>
  <si>
    <r>
      <t>Ø Temp. Stuttgart März 2014   C</t>
    </r>
    <r>
      <rPr>
        <b/>
        <vertAlign val="superscript"/>
        <sz val="11"/>
        <color theme="1"/>
        <rFont val="Arial"/>
        <family val="2"/>
      </rPr>
      <t>0</t>
    </r>
  </si>
  <si>
    <t>April 14</t>
  </si>
  <si>
    <t>April 13</t>
  </si>
  <si>
    <r>
      <t>Ø Temp. Stuttgart April 2013   C</t>
    </r>
    <r>
      <rPr>
        <b/>
        <vertAlign val="superscript"/>
        <sz val="11"/>
        <color theme="1"/>
        <rFont val="Arial"/>
        <family val="2"/>
      </rPr>
      <t>0</t>
    </r>
  </si>
  <si>
    <r>
      <t>Ø Temp. Stuttgart April 2014   C</t>
    </r>
    <r>
      <rPr>
        <b/>
        <vertAlign val="superscript"/>
        <sz val="11"/>
        <color theme="1"/>
        <rFont val="Arial"/>
        <family val="2"/>
      </rPr>
      <t>0</t>
    </r>
  </si>
  <si>
    <t>Mai 14</t>
  </si>
  <si>
    <r>
      <t>Ø Temp. Stuttgart Mai 2013   C</t>
    </r>
    <r>
      <rPr>
        <b/>
        <vertAlign val="superscript"/>
        <sz val="11"/>
        <color theme="1"/>
        <rFont val="Arial"/>
        <family val="2"/>
      </rPr>
      <t>0</t>
    </r>
  </si>
  <si>
    <r>
      <t>Ø Temp. Stuttgart Mai 2014   C</t>
    </r>
    <r>
      <rPr>
        <b/>
        <vertAlign val="superscript"/>
        <sz val="11"/>
        <color theme="1"/>
        <rFont val="Arial"/>
        <family val="2"/>
      </rPr>
      <t>0</t>
    </r>
  </si>
  <si>
    <t>Juni 14</t>
  </si>
  <si>
    <t>Juni 13</t>
  </si>
  <si>
    <r>
      <t>Ø Temp. Stuttgart Juni 2013   C</t>
    </r>
    <r>
      <rPr>
        <b/>
        <vertAlign val="superscript"/>
        <sz val="11"/>
        <color theme="1"/>
        <rFont val="Arial"/>
        <family val="2"/>
      </rPr>
      <t>0</t>
    </r>
  </si>
  <si>
    <r>
      <t>Ø Temp. Stuttgart Juni 2014   C</t>
    </r>
    <r>
      <rPr>
        <b/>
        <vertAlign val="superscript"/>
        <sz val="11"/>
        <color theme="1"/>
        <rFont val="Arial"/>
        <family val="2"/>
      </rPr>
      <t>0</t>
    </r>
  </si>
  <si>
    <t>Juli 14</t>
  </si>
  <si>
    <r>
      <t>Ø Temp. Stuttgart Juli 2013   C</t>
    </r>
    <r>
      <rPr>
        <b/>
        <vertAlign val="superscript"/>
        <sz val="11"/>
        <color theme="1"/>
        <rFont val="Arial"/>
        <family val="2"/>
      </rPr>
      <t>0</t>
    </r>
  </si>
  <si>
    <r>
      <t>Ø Temp. Stuttgart Juli 2014   C</t>
    </r>
    <r>
      <rPr>
        <b/>
        <vertAlign val="superscript"/>
        <sz val="11"/>
        <color theme="1"/>
        <rFont val="Arial"/>
        <family val="2"/>
      </rPr>
      <t>0</t>
    </r>
  </si>
  <si>
    <t>Aug 14</t>
  </si>
  <si>
    <t>Aug 13</t>
  </si>
  <si>
    <r>
      <t>Ø Temp. Stuttgart Aug 2013   C</t>
    </r>
    <r>
      <rPr>
        <b/>
        <vertAlign val="superscript"/>
        <sz val="11"/>
        <color theme="1"/>
        <rFont val="Arial"/>
        <family val="2"/>
      </rPr>
      <t>0</t>
    </r>
  </si>
  <si>
    <r>
      <t>Ø Temp. Stuttgart Aug 2014   C</t>
    </r>
    <r>
      <rPr>
        <b/>
        <vertAlign val="superscript"/>
        <sz val="11"/>
        <color theme="1"/>
        <rFont val="Arial"/>
        <family val="2"/>
      </rPr>
      <t>0</t>
    </r>
  </si>
  <si>
    <r>
      <t>Ø Temp. Stuttgart Sep 2013   C</t>
    </r>
    <r>
      <rPr>
        <b/>
        <vertAlign val="superscript"/>
        <sz val="11"/>
        <color theme="1"/>
        <rFont val="Arial"/>
        <family val="2"/>
      </rPr>
      <t>0</t>
    </r>
  </si>
  <si>
    <r>
      <t>Ø Temp. Stuttgart Sep 2014   C</t>
    </r>
    <r>
      <rPr>
        <b/>
        <vertAlign val="superscript"/>
        <sz val="11"/>
        <color theme="1"/>
        <rFont val="Arial"/>
        <family val="2"/>
      </rPr>
      <t>0</t>
    </r>
  </si>
  <si>
    <t>Sep 14</t>
  </si>
  <si>
    <t xml:space="preserve">Sep 13 </t>
  </si>
  <si>
    <t>Strom 14</t>
  </si>
  <si>
    <t>Strom 13</t>
  </si>
  <si>
    <t>kWh</t>
  </si>
  <si>
    <t>Differenz</t>
  </si>
  <si>
    <t>Feuchte/Bad</t>
  </si>
  <si>
    <t>Okt 14</t>
  </si>
  <si>
    <t>Okt 13</t>
  </si>
  <si>
    <r>
      <t>Ø Temp. Stuttgart Okt 2013   C</t>
    </r>
    <r>
      <rPr>
        <b/>
        <vertAlign val="superscript"/>
        <sz val="11"/>
        <color theme="1"/>
        <rFont val="Arial"/>
        <family val="2"/>
      </rPr>
      <t>0</t>
    </r>
  </si>
  <si>
    <r>
      <t>Ø Temp. Stuttgart Okt 2014   C</t>
    </r>
    <r>
      <rPr>
        <b/>
        <vertAlign val="superscript"/>
        <sz val="11"/>
        <color theme="1"/>
        <rFont val="Arial"/>
        <family val="2"/>
      </rPr>
      <t>0</t>
    </r>
  </si>
  <si>
    <t>Nov 14</t>
  </si>
  <si>
    <t>Nov 13</t>
  </si>
  <si>
    <r>
      <t>Ø Temp. Stuttgart Nov 2013   C</t>
    </r>
    <r>
      <rPr>
        <b/>
        <vertAlign val="superscript"/>
        <sz val="11"/>
        <color theme="1"/>
        <rFont val="Arial"/>
        <family val="2"/>
      </rPr>
      <t>0</t>
    </r>
  </si>
  <si>
    <r>
      <t>Ø Temp. Stuttgart Nov 2014   C</t>
    </r>
    <r>
      <rPr>
        <b/>
        <vertAlign val="superscript"/>
        <sz val="11"/>
        <color theme="1"/>
        <rFont val="Arial"/>
        <family val="2"/>
      </rPr>
      <t>0</t>
    </r>
  </si>
  <si>
    <t>Dez 14</t>
  </si>
  <si>
    <t>Dez 13</t>
  </si>
  <si>
    <r>
      <t>Ø Temp. Stuttgart Dez 2014   C</t>
    </r>
    <r>
      <rPr>
        <b/>
        <vertAlign val="superscript"/>
        <sz val="11"/>
        <color theme="1"/>
        <rFont val="Arial"/>
        <family val="2"/>
      </rPr>
      <t>0</t>
    </r>
  </si>
  <si>
    <t>Jan 15</t>
  </si>
  <si>
    <t>Jan 14</t>
  </si>
  <si>
    <t>Strom/kW 15</t>
  </si>
  <si>
    <r>
      <t>Ø Temp. Stuttgart Jan 2015   C</t>
    </r>
    <r>
      <rPr>
        <b/>
        <vertAlign val="superscript"/>
        <sz val="11"/>
        <color theme="1"/>
        <rFont val="Arial"/>
        <family val="2"/>
      </rPr>
      <t>0</t>
    </r>
  </si>
  <si>
    <r>
      <t>Ø Temp. Stuttgart Jan 2014   C</t>
    </r>
    <r>
      <rPr>
        <b/>
        <vertAlign val="superscript"/>
        <sz val="11"/>
        <color theme="1"/>
        <rFont val="Arial"/>
        <family val="2"/>
      </rPr>
      <t>0</t>
    </r>
  </si>
  <si>
    <r>
      <t>Achtung Zählerstand Hausstrom 12.01.2015</t>
    </r>
    <r>
      <rPr>
        <b/>
        <sz val="11"/>
        <color theme="1"/>
        <rFont val="Calibri"/>
        <family val="2"/>
        <scheme val="minor"/>
      </rPr>
      <t xml:space="preserve"> 2968,0</t>
    </r>
  </si>
  <si>
    <t>Feb 15</t>
  </si>
  <si>
    <t>Feb 14</t>
  </si>
  <si>
    <r>
      <t>Ø Temp. Stuttgart Feb 2014   C</t>
    </r>
    <r>
      <rPr>
        <b/>
        <vertAlign val="superscript"/>
        <sz val="11"/>
        <color theme="1"/>
        <rFont val="Arial"/>
        <family val="2"/>
      </rPr>
      <t>0</t>
    </r>
  </si>
  <si>
    <r>
      <t>Ø Temp. Stuttgart Feb 2015   C</t>
    </r>
    <r>
      <rPr>
        <b/>
        <vertAlign val="superscript"/>
        <sz val="11"/>
        <color theme="1"/>
        <rFont val="Arial"/>
        <family val="2"/>
      </rPr>
      <t>0</t>
    </r>
  </si>
  <si>
    <t>Mär 15</t>
  </si>
  <si>
    <t>Mär 14</t>
  </si>
  <si>
    <r>
      <t>Ø Temp. Stuttgart Mär 2014   C</t>
    </r>
    <r>
      <rPr>
        <b/>
        <vertAlign val="superscript"/>
        <sz val="11"/>
        <color theme="1"/>
        <rFont val="Arial"/>
        <family val="2"/>
      </rPr>
      <t>0</t>
    </r>
  </si>
  <si>
    <r>
      <t>Ø Temp. Stuttgart Mär 2015   C</t>
    </r>
    <r>
      <rPr>
        <b/>
        <vertAlign val="superscript"/>
        <sz val="11"/>
        <color theme="1"/>
        <rFont val="Arial"/>
        <family val="2"/>
      </rPr>
      <t>0</t>
    </r>
  </si>
  <si>
    <t>Apr 15</t>
  </si>
  <si>
    <r>
      <t>Ø Temp. Stuttgart Apr 2014   C</t>
    </r>
    <r>
      <rPr>
        <b/>
        <vertAlign val="superscript"/>
        <sz val="11"/>
        <color theme="1"/>
        <rFont val="Arial"/>
        <family val="2"/>
      </rPr>
      <t>0</t>
    </r>
  </si>
  <si>
    <r>
      <t>Ø Temp. Stuttgart Apr 2015   C</t>
    </r>
    <r>
      <rPr>
        <b/>
        <vertAlign val="superscript"/>
        <sz val="11"/>
        <color theme="1"/>
        <rFont val="Arial"/>
        <family val="2"/>
      </rPr>
      <t>0</t>
    </r>
  </si>
  <si>
    <t>Mai 15</t>
  </si>
  <si>
    <r>
      <t>Ø Temp. Stuttgart Mai 2015   C</t>
    </r>
    <r>
      <rPr>
        <b/>
        <vertAlign val="superscript"/>
        <sz val="11"/>
        <color theme="1"/>
        <rFont val="Arial"/>
        <family val="2"/>
      </rPr>
      <t>0</t>
    </r>
  </si>
  <si>
    <t>Juni 15</t>
  </si>
  <si>
    <r>
      <t>Ø Temp. Stuttgart Juni 2015   C</t>
    </r>
    <r>
      <rPr>
        <b/>
        <vertAlign val="superscript"/>
        <sz val="11"/>
        <color theme="1"/>
        <rFont val="Arial"/>
        <family val="2"/>
      </rPr>
      <t>0</t>
    </r>
  </si>
  <si>
    <t>Juli 15</t>
  </si>
  <si>
    <r>
      <t>Ø Temp. Stuttgart Juli 2015   C</t>
    </r>
    <r>
      <rPr>
        <b/>
        <vertAlign val="superscript"/>
        <sz val="11"/>
        <color theme="1"/>
        <rFont val="Arial"/>
        <family val="2"/>
      </rPr>
      <t>0</t>
    </r>
  </si>
  <si>
    <t>Aug 15</t>
  </si>
  <si>
    <r>
      <t>Ø Temp. Stuttgart Aug 2015   C</t>
    </r>
    <r>
      <rPr>
        <b/>
        <vertAlign val="superscript"/>
        <sz val="11"/>
        <color theme="1"/>
        <rFont val="Arial"/>
        <family val="2"/>
      </rPr>
      <t>0</t>
    </r>
  </si>
  <si>
    <t xml:space="preserve">Montag  </t>
  </si>
  <si>
    <t>Sep 15</t>
  </si>
  <si>
    <r>
      <t>Ø Temp. Stuttgart Sep 2015   C</t>
    </r>
    <r>
      <rPr>
        <b/>
        <vertAlign val="superscript"/>
        <sz val="11"/>
        <color theme="1"/>
        <rFont val="Arial"/>
        <family val="2"/>
      </rPr>
      <t>0</t>
    </r>
  </si>
  <si>
    <t>Okt 15</t>
  </si>
  <si>
    <r>
      <t>Ø Temp. Stuttgart Okt 2015   C</t>
    </r>
    <r>
      <rPr>
        <b/>
        <vertAlign val="superscript"/>
        <sz val="11"/>
        <color theme="1"/>
        <rFont val="Arial"/>
        <family val="2"/>
      </rPr>
      <t>0</t>
    </r>
  </si>
  <si>
    <t>Nov 15</t>
  </si>
  <si>
    <r>
      <t>Ø Temp. Stuttgart Nov 2015   C</t>
    </r>
    <r>
      <rPr>
        <b/>
        <vertAlign val="superscript"/>
        <sz val="11"/>
        <color theme="1"/>
        <rFont val="Arial"/>
        <family val="2"/>
      </rPr>
      <t>0</t>
    </r>
  </si>
  <si>
    <t>Zählerstand 07.11.2015</t>
  </si>
  <si>
    <t>Zählerstand eigen</t>
  </si>
  <si>
    <t>Achtung Zählerstand Hausstrom 12.01.2015 2968,0</t>
  </si>
  <si>
    <t>Achtung Zählerstand Hausstrom 07.11.2015 4275,7</t>
  </si>
  <si>
    <t>Dez 15</t>
  </si>
  <si>
    <t>GB</t>
  </si>
  <si>
    <r>
      <t>Ø Temp. Stuttgart Dez 2015   C</t>
    </r>
    <r>
      <rPr>
        <b/>
        <vertAlign val="superscript"/>
        <sz val="11"/>
        <color theme="1"/>
        <rFont val="Arial"/>
        <family val="2"/>
      </rPr>
      <t>0</t>
    </r>
  </si>
  <si>
    <t>Preis kW</t>
  </si>
  <si>
    <t>Grundgeb.</t>
  </si>
  <si>
    <t>kWH</t>
  </si>
  <si>
    <t xml:space="preserve">Strom 2016 </t>
  </si>
  <si>
    <t>Strom 2015</t>
  </si>
  <si>
    <t>Kosten 16</t>
  </si>
  <si>
    <t>Kosten 15</t>
  </si>
  <si>
    <t>Strom 2014</t>
  </si>
  <si>
    <t>Kosten 14</t>
  </si>
  <si>
    <t>Ablesetag</t>
  </si>
  <si>
    <t>Zählerstand</t>
  </si>
  <si>
    <t>Ges. 2023</t>
  </si>
  <si>
    <t>Warmwasser</t>
  </si>
  <si>
    <t>Endbestand   31.12.2022</t>
  </si>
  <si>
    <t>Verbrauch           kWh</t>
  </si>
  <si>
    <t>Verbrauch           m3</t>
  </si>
  <si>
    <t>Kaltwasser</t>
  </si>
  <si>
    <t>Verbrauch              m3</t>
  </si>
  <si>
    <t>Warmwasser       nach EED</t>
  </si>
  <si>
    <t>wf 12 2022</t>
  </si>
  <si>
    <t>Verbrauch          kWh</t>
  </si>
  <si>
    <t>Heizung               nach EED</t>
  </si>
  <si>
    <t>Achtung! Werte nur in die grauen Felder eintragen, Datei rechnet automatisch.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</si>
</sst>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,##0.0"/>
    <numFmt numFmtId="166" formatCode="[$€-2]\ #,##0.00;[Red]\-[$€-2]\ #,##0.00"/>
    <numFmt numFmtId="167" formatCode="[$€-2]\ #,##0.0000;[Red]\-[$€-2]\ #,##0.0000"/>
    <numFmt numFmtId="168" formatCode="0.0000"/>
    <numFmt numFmtId="169" formatCode="[$€-2]\ #,##0.00"/>
    <numFmt numFmtId="170" formatCode="0.0%"/>
    <numFmt numFmtId="171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.9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CC00"/>
      <name val="Calibri"/>
      <family val="2"/>
      <scheme val="minor"/>
    </font>
    <font>
      <b/>
      <sz val="11"/>
      <color rgb="FF101BFC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3" fillId="0" borderId="4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" xfId="0" applyBorder="1"/>
    <xf numFmtId="0" fontId="0" fillId="0" borderId="12" xfId="0" applyBorder="1"/>
    <xf numFmtId="0" fontId="0" fillId="0" borderId="7" xfId="0" applyBorder="1"/>
    <xf numFmtId="0" fontId="0" fillId="0" borderId="5" xfId="0" applyBorder="1"/>
    <xf numFmtId="165" fontId="7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8" fontId="0" fillId="0" borderId="0" xfId="0" applyNumberFormat="1" applyBorder="1"/>
    <xf numFmtId="0" fontId="3" fillId="0" borderId="0" xfId="0" applyFont="1" applyFill="1" applyBorder="1"/>
    <xf numFmtId="166" fontId="3" fillId="0" borderId="0" xfId="0" applyNumberFormat="1" applyFont="1" applyBorder="1" applyAlignment="1">
      <alignment horizontal="left"/>
    </xf>
    <xf numFmtId="167" fontId="3" fillId="0" borderId="0" xfId="0" applyNumberFormat="1" applyFont="1" applyBorder="1" applyAlignment="1">
      <alignment horizontal="right"/>
    </xf>
    <xf numFmtId="2" fontId="0" fillId="0" borderId="0" xfId="0" applyNumberFormat="1" applyBorder="1"/>
    <xf numFmtId="17" fontId="0" fillId="0" borderId="0" xfId="0" applyNumberFormat="1"/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3" xfId="0" applyFont="1" applyBorder="1"/>
    <xf numFmtId="17" fontId="0" fillId="0" borderId="7" xfId="0" applyNumberFormat="1" applyBorder="1"/>
    <xf numFmtId="2" fontId="0" fillId="0" borderId="8" xfId="0" applyNumberFormat="1" applyBorder="1" applyAlignment="1">
      <alignment horizontal="center"/>
    </xf>
    <xf numFmtId="17" fontId="0" fillId="0" borderId="9" xfId="0" applyNumberFormat="1" applyBorder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Border="1"/>
    <xf numFmtId="165" fontId="8" fillId="0" borderId="0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center"/>
    </xf>
    <xf numFmtId="164" fontId="0" fillId="0" borderId="0" xfId="0" applyNumberFormat="1"/>
    <xf numFmtId="166" fontId="0" fillId="0" borderId="0" xfId="0" applyNumberFormat="1" applyBorder="1"/>
    <xf numFmtId="169" fontId="3" fillId="0" borderId="0" xfId="0" applyNumberFormat="1" applyFont="1" applyBorder="1" applyAlignment="1">
      <alignment horizontal="center"/>
    </xf>
    <xf numFmtId="14" fontId="3" fillId="2" borderId="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" fontId="0" fillId="0" borderId="0" xfId="0" applyNumberFormat="1" applyBorder="1" applyAlignment="1">
      <alignment horizontal="left"/>
    </xf>
    <xf numFmtId="10" fontId="3" fillId="0" borderId="0" xfId="0" applyNumberFormat="1" applyFont="1" applyBorder="1" applyAlignment="1">
      <alignment horizontal="center"/>
    </xf>
    <xf numFmtId="170" fontId="3" fillId="0" borderId="0" xfId="0" applyNumberFormat="1" applyFont="1" applyBorder="1" applyAlignment="1">
      <alignment horizontal="center"/>
    </xf>
    <xf numFmtId="49" fontId="9" fillId="0" borderId="0" xfId="0" applyNumberFormat="1" applyFont="1" applyBorder="1"/>
    <xf numFmtId="0" fontId="9" fillId="0" borderId="0" xfId="0" applyFont="1" applyBorder="1"/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13" fillId="0" borderId="0" xfId="0" applyFont="1" applyBorder="1"/>
    <xf numFmtId="0" fontId="1" fillId="0" borderId="0" xfId="0" applyFont="1" applyBorder="1"/>
    <xf numFmtId="0" fontId="12" fillId="0" borderId="0" xfId="0" applyFont="1" applyBorder="1"/>
    <xf numFmtId="14" fontId="3" fillId="2" borderId="16" xfId="0" applyNumberFormat="1" applyFont="1" applyFill="1" applyBorder="1" applyAlignment="1">
      <alignment horizontal="left"/>
    </xf>
    <xf numFmtId="164" fontId="11" fillId="2" borderId="16" xfId="0" applyNumberFormat="1" applyFont="1" applyFill="1" applyBorder="1" applyAlignment="1">
      <alignment horizontal="center"/>
    </xf>
    <xf numFmtId="164" fontId="10" fillId="2" borderId="16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166" fontId="9" fillId="2" borderId="16" xfId="0" applyNumberFormat="1" applyFont="1" applyFill="1" applyBorder="1" applyAlignment="1">
      <alignment horizontal="right"/>
    </xf>
    <xf numFmtId="166" fontId="3" fillId="2" borderId="16" xfId="0" applyNumberFormat="1" applyFont="1" applyFill="1" applyBorder="1" applyAlignment="1">
      <alignment horizontal="center"/>
    </xf>
    <xf numFmtId="0" fontId="0" fillId="2" borderId="16" xfId="0" applyFill="1" applyBorder="1"/>
    <xf numFmtId="164" fontId="9" fillId="2" borderId="16" xfId="0" applyNumberFormat="1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14" fontId="3" fillId="2" borderId="19" xfId="0" applyNumberFormat="1" applyFont="1" applyFill="1" applyBorder="1" applyAlignment="1">
      <alignment horizontal="left"/>
    </xf>
    <xf numFmtId="164" fontId="11" fillId="2" borderId="19" xfId="0" applyNumberFormat="1" applyFont="1" applyFill="1" applyBorder="1" applyAlignment="1">
      <alignment horizontal="center"/>
    </xf>
    <xf numFmtId="164" fontId="10" fillId="2" borderId="19" xfId="0" applyNumberFormat="1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166" fontId="3" fillId="2" borderId="19" xfId="0" applyNumberFormat="1" applyFont="1" applyFill="1" applyBorder="1" applyAlignment="1">
      <alignment horizontal="right"/>
    </xf>
    <xf numFmtId="166" fontId="3" fillId="2" borderId="19" xfId="0" applyNumberFormat="1" applyFont="1" applyFill="1" applyBorder="1" applyAlignment="1">
      <alignment horizontal="center"/>
    </xf>
    <xf numFmtId="0" fontId="0" fillId="2" borderId="19" xfId="0" applyFill="1" applyBorder="1"/>
    <xf numFmtId="164" fontId="9" fillId="2" borderId="19" xfId="0" applyNumberFormat="1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164" fontId="7" fillId="2" borderId="16" xfId="0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left"/>
    </xf>
    <xf numFmtId="165" fontId="0" fillId="0" borderId="5" xfId="0" applyNumberFormat="1" applyFill="1" applyBorder="1" applyAlignment="1">
      <alignment horizontal="left"/>
    </xf>
    <xf numFmtId="165" fontId="0" fillId="2" borderId="5" xfId="0" applyNumberFormat="1" applyFill="1" applyBorder="1" applyAlignment="1">
      <alignment horizontal="left"/>
    </xf>
    <xf numFmtId="165" fontId="0" fillId="2" borderId="18" xfId="0" applyNumberFormat="1" applyFill="1" applyBorder="1" applyAlignment="1">
      <alignment horizontal="left"/>
    </xf>
    <xf numFmtId="165" fontId="0" fillId="0" borderId="5" xfId="0" applyNumberFormat="1" applyBorder="1" applyAlignment="1">
      <alignment horizontal="left"/>
    </xf>
    <xf numFmtId="0" fontId="11" fillId="0" borderId="0" xfId="0" applyFont="1" applyBorder="1"/>
    <xf numFmtId="0" fontId="10" fillId="0" borderId="0" xfId="0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4" fontId="3" fillId="0" borderId="19" xfId="0" applyNumberFormat="1" applyFont="1" applyBorder="1" applyAlignment="1">
      <alignment horizontal="left"/>
    </xf>
    <xf numFmtId="164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right"/>
    </xf>
    <xf numFmtId="166" fontId="3" fillId="0" borderId="19" xfId="0" applyNumberFormat="1" applyFont="1" applyBorder="1" applyAlignment="1">
      <alignment horizontal="center"/>
    </xf>
    <xf numFmtId="0" fontId="0" fillId="0" borderId="19" xfId="0" applyBorder="1"/>
    <xf numFmtId="164" fontId="9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/>
    <xf numFmtId="0" fontId="3" fillId="0" borderId="16" xfId="0" applyFont="1" applyBorder="1"/>
    <xf numFmtId="0" fontId="3" fillId="0" borderId="17" xfId="0" applyFont="1" applyBorder="1"/>
    <xf numFmtId="0" fontId="0" fillId="0" borderId="6" xfId="0" applyBorder="1" applyAlignment="1">
      <alignment horizontal="center"/>
    </xf>
    <xf numFmtId="2" fontId="0" fillId="0" borderId="0" xfId="0" applyNumberFormat="1"/>
    <xf numFmtId="164" fontId="9" fillId="2" borderId="6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17" fontId="13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4" xfId="0" applyBorder="1"/>
    <xf numFmtId="9" fontId="3" fillId="0" borderId="6" xfId="0" applyNumberFormat="1" applyFont="1" applyBorder="1" applyAlignment="1">
      <alignment horizontal="center"/>
    </xf>
    <xf numFmtId="9" fontId="3" fillId="2" borderId="17" xfId="0" applyNumberFormat="1" applyFont="1" applyFill="1" applyBorder="1" applyAlignment="1">
      <alignment horizontal="center"/>
    </xf>
    <xf numFmtId="9" fontId="3" fillId="0" borderId="6" xfId="0" applyNumberFormat="1" applyFont="1" applyFill="1" applyBorder="1" applyAlignment="1">
      <alignment horizontal="center"/>
    </xf>
    <xf numFmtId="9" fontId="3" fillId="2" borderId="6" xfId="0" applyNumberFormat="1" applyFont="1" applyFill="1" applyBorder="1" applyAlignment="1">
      <alignment horizontal="center"/>
    </xf>
    <xf numFmtId="9" fontId="3" fillId="2" borderId="2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right"/>
    </xf>
    <xf numFmtId="2" fontId="9" fillId="2" borderId="0" xfId="0" applyNumberFormat="1" applyFont="1" applyFill="1" applyBorder="1" applyAlignment="1">
      <alignment horizontal="center"/>
    </xf>
    <xf numFmtId="9" fontId="9" fillId="2" borderId="6" xfId="0" applyNumberFormat="1" applyFont="1" applyFill="1" applyBorder="1" applyAlignment="1">
      <alignment horizontal="center"/>
    </xf>
    <xf numFmtId="9" fontId="9" fillId="0" borderId="6" xfId="0" applyNumberFormat="1" applyFont="1" applyFill="1" applyBorder="1" applyAlignment="1">
      <alignment horizontal="center"/>
    </xf>
    <xf numFmtId="166" fontId="13" fillId="2" borderId="16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166" fontId="13" fillId="2" borderId="0" xfId="0" applyNumberFormat="1" applyFont="1" applyFill="1" applyBorder="1" applyAlignment="1">
      <alignment horizontal="center"/>
    </xf>
    <xf numFmtId="166" fontId="13" fillId="2" borderId="19" xfId="0" applyNumberFormat="1" applyFont="1" applyFill="1" applyBorder="1" applyAlignment="1">
      <alignment horizontal="center"/>
    </xf>
    <xf numFmtId="2" fontId="13" fillId="0" borderId="0" xfId="0" applyNumberFormat="1" applyFont="1" applyBorder="1"/>
    <xf numFmtId="2" fontId="9" fillId="2" borderId="19" xfId="0" applyNumberFormat="1" applyFont="1" applyFill="1" applyBorder="1" applyAlignment="1">
      <alignment horizontal="center"/>
    </xf>
    <xf numFmtId="9" fontId="9" fillId="2" borderId="20" xfId="0" applyNumberFormat="1" applyFont="1" applyFill="1" applyBorder="1" applyAlignment="1">
      <alignment horizontal="center"/>
    </xf>
    <xf numFmtId="10" fontId="0" fillId="0" borderId="0" xfId="0" applyNumberFormat="1"/>
    <xf numFmtId="10" fontId="0" fillId="0" borderId="0" xfId="0" applyNumberFormat="1" applyBorder="1"/>
    <xf numFmtId="0" fontId="3" fillId="0" borderId="23" xfId="0" applyFont="1" applyBorder="1"/>
    <xf numFmtId="14" fontId="9" fillId="0" borderId="0" xfId="0" applyNumberFormat="1" applyFont="1" applyFill="1" applyBorder="1" applyAlignment="1">
      <alignment horizontal="left"/>
    </xf>
    <xf numFmtId="14" fontId="9" fillId="2" borderId="0" xfId="0" applyNumberFormat="1" applyFont="1" applyFill="1" applyBorder="1" applyAlignment="1">
      <alignment horizontal="left"/>
    </xf>
    <xf numFmtId="166" fontId="9" fillId="2" borderId="19" xfId="0" applyNumberFormat="1" applyFont="1" applyFill="1" applyBorder="1" applyAlignment="1">
      <alignment horizontal="right"/>
    </xf>
    <xf numFmtId="0" fontId="3" fillId="0" borderId="20" xfId="0" applyFont="1" applyBorder="1" applyAlignment="1">
      <alignment horizontal="center"/>
    </xf>
    <xf numFmtId="167" fontId="3" fillId="0" borderId="0" xfId="0" applyNumberFormat="1" applyFont="1" applyBorder="1" applyAlignment="1">
      <alignment horizontal="left"/>
    </xf>
    <xf numFmtId="166" fontId="13" fillId="2" borderId="16" xfId="0" applyNumberFormat="1" applyFont="1" applyFill="1" applyBorder="1" applyAlignment="1">
      <alignment horizontal="left"/>
    </xf>
    <xf numFmtId="166" fontId="13" fillId="0" borderId="0" xfId="0" applyNumberFormat="1" applyFont="1" applyFill="1" applyBorder="1" applyAlignment="1">
      <alignment horizontal="left"/>
    </xf>
    <xf numFmtId="166" fontId="13" fillId="2" borderId="0" xfId="0" applyNumberFormat="1" applyFont="1" applyFill="1" applyBorder="1" applyAlignment="1">
      <alignment horizontal="left"/>
    </xf>
    <xf numFmtId="0" fontId="3" fillId="0" borderId="19" xfId="0" applyFont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66" fontId="13" fillId="2" borderId="19" xfId="0" applyNumberFormat="1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center"/>
    </xf>
    <xf numFmtId="165" fontId="0" fillId="2" borderId="24" xfId="0" applyNumberFormat="1" applyFill="1" applyBorder="1" applyAlignment="1">
      <alignment horizontal="left"/>
    </xf>
    <xf numFmtId="14" fontId="3" fillId="2" borderId="25" xfId="0" applyNumberFormat="1" applyFont="1" applyFill="1" applyBorder="1" applyAlignment="1">
      <alignment horizontal="left"/>
    </xf>
    <xf numFmtId="164" fontId="9" fillId="2" borderId="25" xfId="0" applyNumberFormat="1" applyFont="1" applyFill="1" applyBorder="1" applyAlignment="1">
      <alignment horizontal="center"/>
    </xf>
    <xf numFmtId="2" fontId="3" fillId="2" borderId="25" xfId="0" applyNumberFormat="1" applyFont="1" applyFill="1" applyBorder="1" applyAlignment="1">
      <alignment horizontal="center"/>
    </xf>
    <xf numFmtId="166" fontId="3" fillId="2" borderId="25" xfId="0" applyNumberFormat="1" applyFont="1" applyFill="1" applyBorder="1" applyAlignment="1">
      <alignment horizontal="right"/>
    </xf>
    <xf numFmtId="166" fontId="13" fillId="2" borderId="25" xfId="0" applyNumberFormat="1" applyFont="1" applyFill="1" applyBorder="1" applyAlignment="1">
      <alignment horizontal="left"/>
    </xf>
    <xf numFmtId="164" fontId="11" fillId="2" borderId="25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/>
    </xf>
    <xf numFmtId="9" fontId="3" fillId="2" borderId="26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9" fillId="2" borderId="27" xfId="0" applyNumberFormat="1" applyFont="1" applyFill="1" applyBorder="1" applyAlignment="1">
      <alignment horizontal="center"/>
    </xf>
    <xf numFmtId="166" fontId="3" fillId="2" borderId="27" xfId="0" applyNumberFormat="1" applyFont="1" applyFill="1" applyBorder="1" applyAlignment="1">
      <alignment horizontal="center"/>
    </xf>
    <xf numFmtId="166" fontId="13" fillId="2" borderId="27" xfId="0" applyNumberFormat="1" applyFont="1" applyFill="1" applyBorder="1" applyAlignment="1">
      <alignment horizontal="center"/>
    </xf>
    <xf numFmtId="164" fontId="11" fillId="2" borderId="27" xfId="0" applyNumberFormat="1" applyFont="1" applyFill="1" applyBorder="1" applyAlignment="1">
      <alignment horizontal="center"/>
    </xf>
    <xf numFmtId="14" fontId="0" fillId="0" borderId="0" xfId="0" applyNumberFormat="1"/>
    <xf numFmtId="171" fontId="13" fillId="0" borderId="0" xfId="0" applyNumberFormat="1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/>
    <xf numFmtId="0" fontId="3" fillId="0" borderId="21" xfId="0" applyFont="1" applyBorder="1"/>
    <xf numFmtId="17" fontId="3" fillId="0" borderId="9" xfId="0" applyNumberFormat="1" applyFont="1" applyBorder="1"/>
    <xf numFmtId="2" fontId="3" fillId="0" borderId="19" xfId="0" applyNumberFormat="1" applyFont="1" applyBorder="1"/>
    <xf numFmtId="2" fontId="3" fillId="0" borderId="20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3" fillId="0" borderId="0" xfId="0" applyFont="1"/>
    <xf numFmtId="171" fontId="17" fillId="3" borderId="1" xfId="0" applyNumberFormat="1" applyFont="1" applyFill="1" applyBorder="1" applyAlignment="1">
      <alignment vertical="center"/>
    </xf>
    <xf numFmtId="171" fontId="17" fillId="3" borderId="1" xfId="0" applyNumberFormat="1" applyFont="1" applyFill="1" applyBorder="1" applyAlignment="1" applyProtection="1">
      <alignment vertical="center"/>
      <protection locked="0"/>
    </xf>
    <xf numFmtId="2" fontId="17" fillId="3" borderId="1" xfId="0" applyNumberFormat="1" applyFont="1" applyFill="1" applyBorder="1" applyAlignment="1">
      <alignment vertical="center"/>
    </xf>
    <xf numFmtId="0" fontId="16" fillId="0" borderId="0" xfId="0" applyFont="1" applyFill="1"/>
    <xf numFmtId="171" fontId="16" fillId="0" borderId="0" xfId="0" applyNumberFormat="1" applyFont="1" applyFill="1"/>
    <xf numFmtId="171" fontId="17" fillId="0" borderId="1" xfId="0" applyNumberFormat="1" applyFont="1" applyFill="1" applyBorder="1" applyAlignment="1">
      <alignment horizontal="center" vertical="center" wrapText="1"/>
    </xf>
    <xf numFmtId="171" fontId="17" fillId="0" borderId="1" xfId="0" applyNumberFormat="1" applyFont="1" applyFill="1" applyBorder="1" applyAlignment="1">
      <alignment horizontal="center" vertical="center"/>
    </xf>
    <xf numFmtId="171" fontId="17" fillId="0" borderId="1" xfId="0" applyNumberFormat="1" applyFont="1" applyFill="1" applyBorder="1" applyAlignment="1">
      <alignment vertical="center"/>
    </xf>
    <xf numFmtId="171" fontId="17" fillId="0" borderId="1" xfId="0" applyNumberFormat="1" applyFont="1" applyFill="1" applyBorder="1"/>
    <xf numFmtId="171" fontId="17" fillId="0" borderId="0" xfId="0" applyNumberFormat="1" applyFont="1" applyFill="1"/>
    <xf numFmtId="0" fontId="16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9" fillId="0" borderId="28" xfId="0" applyFont="1" applyFill="1" applyBorder="1" applyAlignment="1">
      <alignment horizontal="center"/>
    </xf>
    <xf numFmtId="171" fontId="19" fillId="0" borderId="10" xfId="0" applyNumberFormat="1" applyFont="1" applyFill="1" applyBorder="1"/>
    <xf numFmtId="171" fontId="19" fillId="0" borderId="11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CC00"/>
      <color rgb="FF101BFC"/>
      <color rgb="FFEAD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'Graphik Dez 12'!$F$4</c:f>
              <c:strCache>
                <c:ptCount val="1"/>
                <c:pt idx="0">
                  <c:v>Heizung/kW</c:v>
                </c:pt>
              </c:strCache>
            </c:strRef>
          </c:tx>
          <c:marker>
            <c:symbol val="none"/>
          </c:marker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'Graphik Dez 12'!$E$6:$E$36</c:f>
              <c:numCache>
                <c:formatCode>m/d/yyyy</c:formatCode>
                <c:ptCount val="31"/>
                <c:pt idx="0">
                  <c:v>41244</c:v>
                </c:pt>
                <c:pt idx="1">
                  <c:v>41245</c:v>
                </c:pt>
                <c:pt idx="2">
                  <c:v>41246</c:v>
                </c:pt>
                <c:pt idx="3">
                  <c:v>41247</c:v>
                </c:pt>
                <c:pt idx="4">
                  <c:v>41248</c:v>
                </c:pt>
                <c:pt idx="5">
                  <c:v>41249</c:v>
                </c:pt>
                <c:pt idx="6">
                  <c:v>41250</c:v>
                </c:pt>
                <c:pt idx="7">
                  <c:v>41251</c:v>
                </c:pt>
                <c:pt idx="8">
                  <c:v>41252</c:v>
                </c:pt>
                <c:pt idx="9">
                  <c:v>41253</c:v>
                </c:pt>
                <c:pt idx="10">
                  <c:v>41254</c:v>
                </c:pt>
                <c:pt idx="11">
                  <c:v>41255</c:v>
                </c:pt>
                <c:pt idx="12">
                  <c:v>41256</c:v>
                </c:pt>
                <c:pt idx="13">
                  <c:v>41257</c:v>
                </c:pt>
                <c:pt idx="14">
                  <c:v>41258</c:v>
                </c:pt>
                <c:pt idx="15">
                  <c:v>41259</c:v>
                </c:pt>
                <c:pt idx="16">
                  <c:v>41260</c:v>
                </c:pt>
                <c:pt idx="17">
                  <c:v>41261</c:v>
                </c:pt>
                <c:pt idx="18">
                  <c:v>41262</c:v>
                </c:pt>
                <c:pt idx="19">
                  <c:v>41263</c:v>
                </c:pt>
                <c:pt idx="20">
                  <c:v>41264</c:v>
                </c:pt>
                <c:pt idx="21">
                  <c:v>41265</c:v>
                </c:pt>
                <c:pt idx="22">
                  <c:v>41266</c:v>
                </c:pt>
                <c:pt idx="23">
                  <c:v>41267</c:v>
                </c:pt>
                <c:pt idx="24">
                  <c:v>41268</c:v>
                </c:pt>
                <c:pt idx="25">
                  <c:v>41269</c:v>
                </c:pt>
                <c:pt idx="26">
                  <c:v>41270</c:v>
                </c:pt>
                <c:pt idx="27">
                  <c:v>41271</c:v>
                </c:pt>
                <c:pt idx="28">
                  <c:v>41272</c:v>
                </c:pt>
                <c:pt idx="29">
                  <c:v>41273</c:v>
                </c:pt>
                <c:pt idx="30">
                  <c:v>41274</c:v>
                </c:pt>
              </c:numCache>
            </c:numRef>
          </c:cat>
          <c:val>
            <c:numRef>
              <c:f>'Graphik Dez 12'!$F$6:$F$36</c:f>
              <c:numCache>
                <c:formatCode>General</c:formatCode>
                <c:ptCount val="31"/>
                <c:pt idx="0" formatCode="0.0">
                  <c:v>25</c:v>
                </c:pt>
                <c:pt idx="1">
                  <c:v>28.4</c:v>
                </c:pt>
                <c:pt idx="2">
                  <c:v>21.9</c:v>
                </c:pt>
                <c:pt idx="3">
                  <c:v>27.8</c:v>
                </c:pt>
                <c:pt idx="4" formatCode="0.0">
                  <c:v>26</c:v>
                </c:pt>
                <c:pt idx="5">
                  <c:v>27.7</c:v>
                </c:pt>
                <c:pt idx="6" formatCode="#,##0.0">
                  <c:v>27.7</c:v>
                </c:pt>
                <c:pt idx="7">
                  <c:v>30.5</c:v>
                </c:pt>
                <c:pt idx="8">
                  <c:v>33.799999999999997</c:v>
                </c:pt>
                <c:pt idx="9">
                  <c:v>25.3</c:v>
                </c:pt>
                <c:pt idx="10">
                  <c:v>30.3</c:v>
                </c:pt>
                <c:pt idx="11">
                  <c:v>29.6</c:v>
                </c:pt>
                <c:pt idx="12">
                  <c:v>34.1</c:v>
                </c:pt>
                <c:pt idx="13">
                  <c:v>27.7</c:v>
                </c:pt>
                <c:pt idx="14">
                  <c:v>27.7</c:v>
                </c:pt>
                <c:pt idx="15">
                  <c:v>25.1</c:v>
                </c:pt>
                <c:pt idx="16">
                  <c:v>25.1</c:v>
                </c:pt>
                <c:pt idx="17">
                  <c:v>26.6</c:v>
                </c:pt>
                <c:pt idx="18" formatCode="0.0">
                  <c:v>25</c:v>
                </c:pt>
                <c:pt idx="19">
                  <c:v>28.1</c:v>
                </c:pt>
                <c:pt idx="20" formatCode="0.0">
                  <c:v>27</c:v>
                </c:pt>
                <c:pt idx="21">
                  <c:v>24.9</c:v>
                </c:pt>
                <c:pt idx="22">
                  <c:v>24.6</c:v>
                </c:pt>
                <c:pt idx="23">
                  <c:v>22.5</c:v>
                </c:pt>
                <c:pt idx="24">
                  <c:v>22.4</c:v>
                </c:pt>
                <c:pt idx="25">
                  <c:v>22.5</c:v>
                </c:pt>
                <c:pt idx="26" formatCode="0.0">
                  <c:v>22</c:v>
                </c:pt>
                <c:pt idx="27">
                  <c:v>24.6</c:v>
                </c:pt>
                <c:pt idx="28">
                  <c:v>23.2</c:v>
                </c:pt>
                <c:pt idx="29" formatCode="0.0">
                  <c:v>25</c:v>
                </c:pt>
                <c:pt idx="30" formatCode="0.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73-427A-8F75-B26B35840FD8}"/>
            </c:ext>
          </c:extLst>
        </c:ser>
        <c:ser>
          <c:idx val="1"/>
          <c:order val="1"/>
          <c:tx>
            <c:strRef>
              <c:f>'Graphik Dez 12'!$G$4</c:f>
              <c:strCache>
                <c:ptCount val="1"/>
                <c:pt idx="0">
                  <c:v>Strom/kw</c:v>
                </c:pt>
              </c:strCache>
            </c:strRef>
          </c:tx>
          <c:marker>
            <c:symbol val="none"/>
          </c:marker>
          <c:trendline>
            <c:spPr>
              <a:ln w="9525"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'Graphik Dez 12'!$E$6:$E$36</c:f>
              <c:numCache>
                <c:formatCode>m/d/yyyy</c:formatCode>
                <c:ptCount val="31"/>
                <c:pt idx="0">
                  <c:v>41244</c:v>
                </c:pt>
                <c:pt idx="1">
                  <c:v>41245</c:v>
                </c:pt>
                <c:pt idx="2">
                  <c:v>41246</c:v>
                </c:pt>
                <c:pt idx="3">
                  <c:v>41247</c:v>
                </c:pt>
                <c:pt idx="4">
                  <c:v>41248</c:v>
                </c:pt>
                <c:pt idx="5">
                  <c:v>41249</c:v>
                </c:pt>
                <c:pt idx="6">
                  <c:v>41250</c:v>
                </c:pt>
                <c:pt idx="7">
                  <c:v>41251</c:v>
                </c:pt>
                <c:pt idx="8">
                  <c:v>41252</c:v>
                </c:pt>
                <c:pt idx="9">
                  <c:v>41253</c:v>
                </c:pt>
                <c:pt idx="10">
                  <c:v>41254</c:v>
                </c:pt>
                <c:pt idx="11">
                  <c:v>41255</c:v>
                </c:pt>
                <c:pt idx="12">
                  <c:v>41256</c:v>
                </c:pt>
                <c:pt idx="13">
                  <c:v>41257</c:v>
                </c:pt>
                <c:pt idx="14">
                  <c:v>41258</c:v>
                </c:pt>
                <c:pt idx="15">
                  <c:v>41259</c:v>
                </c:pt>
                <c:pt idx="16">
                  <c:v>41260</c:v>
                </c:pt>
                <c:pt idx="17">
                  <c:v>41261</c:v>
                </c:pt>
                <c:pt idx="18">
                  <c:v>41262</c:v>
                </c:pt>
                <c:pt idx="19">
                  <c:v>41263</c:v>
                </c:pt>
                <c:pt idx="20">
                  <c:v>41264</c:v>
                </c:pt>
                <c:pt idx="21">
                  <c:v>41265</c:v>
                </c:pt>
                <c:pt idx="22">
                  <c:v>41266</c:v>
                </c:pt>
                <c:pt idx="23">
                  <c:v>41267</c:v>
                </c:pt>
                <c:pt idx="24">
                  <c:v>41268</c:v>
                </c:pt>
                <c:pt idx="25">
                  <c:v>41269</c:v>
                </c:pt>
                <c:pt idx="26">
                  <c:v>41270</c:v>
                </c:pt>
                <c:pt idx="27">
                  <c:v>41271</c:v>
                </c:pt>
                <c:pt idx="28">
                  <c:v>41272</c:v>
                </c:pt>
                <c:pt idx="29">
                  <c:v>41273</c:v>
                </c:pt>
                <c:pt idx="30">
                  <c:v>41274</c:v>
                </c:pt>
              </c:numCache>
            </c:numRef>
          </c:cat>
          <c:val>
            <c:numRef>
              <c:f>'Graphik Dez 12'!$G$6:$G$36</c:f>
              <c:numCache>
                <c:formatCode>General</c:formatCode>
                <c:ptCount val="31"/>
                <c:pt idx="0" formatCode="0.0">
                  <c:v>14</c:v>
                </c:pt>
                <c:pt idx="1">
                  <c:v>11.5</c:v>
                </c:pt>
                <c:pt idx="2">
                  <c:v>18.5</c:v>
                </c:pt>
                <c:pt idx="3" formatCode="0.0">
                  <c:v>12</c:v>
                </c:pt>
                <c:pt idx="4">
                  <c:v>17.2</c:v>
                </c:pt>
                <c:pt idx="5">
                  <c:v>19.8</c:v>
                </c:pt>
                <c:pt idx="6">
                  <c:v>19.8</c:v>
                </c:pt>
                <c:pt idx="7">
                  <c:v>14.9</c:v>
                </c:pt>
                <c:pt idx="8" formatCode="0.0">
                  <c:v>17</c:v>
                </c:pt>
                <c:pt idx="9" formatCode="0.0">
                  <c:v>12</c:v>
                </c:pt>
                <c:pt idx="10" formatCode="0.0">
                  <c:v>19</c:v>
                </c:pt>
                <c:pt idx="11">
                  <c:v>17.8</c:v>
                </c:pt>
                <c:pt idx="12">
                  <c:v>14.4</c:v>
                </c:pt>
                <c:pt idx="13">
                  <c:v>11.1</c:v>
                </c:pt>
                <c:pt idx="14" formatCode="0.0">
                  <c:v>19</c:v>
                </c:pt>
                <c:pt idx="15">
                  <c:v>14.9</c:v>
                </c:pt>
                <c:pt idx="16">
                  <c:v>14.9</c:v>
                </c:pt>
                <c:pt idx="17">
                  <c:v>16.8</c:v>
                </c:pt>
                <c:pt idx="18">
                  <c:v>22.7</c:v>
                </c:pt>
                <c:pt idx="19">
                  <c:v>16.100000000000001</c:v>
                </c:pt>
                <c:pt idx="20">
                  <c:v>14.7</c:v>
                </c:pt>
                <c:pt idx="21">
                  <c:v>18.100000000000001</c:v>
                </c:pt>
                <c:pt idx="22">
                  <c:v>12.1</c:v>
                </c:pt>
                <c:pt idx="23">
                  <c:v>15.4</c:v>
                </c:pt>
                <c:pt idx="24">
                  <c:v>15.5</c:v>
                </c:pt>
                <c:pt idx="25">
                  <c:v>15.4</c:v>
                </c:pt>
                <c:pt idx="26" formatCode="0.00">
                  <c:v>9</c:v>
                </c:pt>
                <c:pt idx="27">
                  <c:v>14.7</c:v>
                </c:pt>
                <c:pt idx="28">
                  <c:v>14.5</c:v>
                </c:pt>
                <c:pt idx="29">
                  <c:v>14.6</c:v>
                </c:pt>
                <c:pt idx="30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73-427A-8F75-B26B35840FD8}"/>
            </c:ext>
          </c:extLst>
        </c:ser>
        <c:ser>
          <c:idx val="2"/>
          <c:order val="2"/>
          <c:tx>
            <c:strRef>
              <c:f>'Graphik Dez 12'!$H$4</c:f>
              <c:strCache>
                <c:ptCount val="1"/>
                <c:pt idx="0">
                  <c:v>Ø 24 h/kW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numRef>
              <c:f>'Graphik Dez 12'!$E$6:$E$36</c:f>
              <c:numCache>
                <c:formatCode>m/d/yyyy</c:formatCode>
                <c:ptCount val="31"/>
                <c:pt idx="0">
                  <c:v>41244</c:v>
                </c:pt>
                <c:pt idx="1">
                  <c:v>41245</c:v>
                </c:pt>
                <c:pt idx="2">
                  <c:v>41246</c:v>
                </c:pt>
                <c:pt idx="3">
                  <c:v>41247</c:v>
                </c:pt>
                <c:pt idx="4">
                  <c:v>41248</c:v>
                </c:pt>
                <c:pt idx="5">
                  <c:v>41249</c:v>
                </c:pt>
                <c:pt idx="6">
                  <c:v>41250</c:v>
                </c:pt>
                <c:pt idx="7">
                  <c:v>41251</c:v>
                </c:pt>
                <c:pt idx="8">
                  <c:v>41252</c:v>
                </c:pt>
                <c:pt idx="9">
                  <c:v>41253</c:v>
                </c:pt>
                <c:pt idx="10">
                  <c:v>41254</c:v>
                </c:pt>
                <c:pt idx="11">
                  <c:v>41255</c:v>
                </c:pt>
                <c:pt idx="12">
                  <c:v>41256</c:v>
                </c:pt>
                <c:pt idx="13">
                  <c:v>41257</c:v>
                </c:pt>
                <c:pt idx="14">
                  <c:v>41258</c:v>
                </c:pt>
                <c:pt idx="15">
                  <c:v>41259</c:v>
                </c:pt>
                <c:pt idx="16">
                  <c:v>41260</c:v>
                </c:pt>
                <c:pt idx="17">
                  <c:v>41261</c:v>
                </c:pt>
                <c:pt idx="18">
                  <c:v>41262</c:v>
                </c:pt>
                <c:pt idx="19">
                  <c:v>41263</c:v>
                </c:pt>
                <c:pt idx="20">
                  <c:v>41264</c:v>
                </c:pt>
                <c:pt idx="21">
                  <c:v>41265</c:v>
                </c:pt>
                <c:pt idx="22">
                  <c:v>41266</c:v>
                </c:pt>
                <c:pt idx="23">
                  <c:v>41267</c:v>
                </c:pt>
                <c:pt idx="24">
                  <c:v>41268</c:v>
                </c:pt>
                <c:pt idx="25">
                  <c:v>41269</c:v>
                </c:pt>
                <c:pt idx="26">
                  <c:v>41270</c:v>
                </c:pt>
                <c:pt idx="27">
                  <c:v>41271</c:v>
                </c:pt>
                <c:pt idx="28">
                  <c:v>41272</c:v>
                </c:pt>
                <c:pt idx="29">
                  <c:v>41273</c:v>
                </c:pt>
                <c:pt idx="30">
                  <c:v>41274</c:v>
                </c:pt>
              </c:numCache>
            </c:numRef>
          </c:cat>
          <c:val>
            <c:numRef>
              <c:f>'Graphik Dez 12'!$H$6:$H$36</c:f>
              <c:numCache>
                <c:formatCode>0.0</c:formatCode>
                <c:ptCount val="31"/>
                <c:pt idx="0">
                  <c:v>1.625</c:v>
                </c:pt>
                <c:pt idx="1">
                  <c:v>1.6624999999999999</c:v>
                </c:pt>
                <c:pt idx="2">
                  <c:v>1.6833333333333333</c:v>
                </c:pt>
                <c:pt idx="3">
                  <c:v>1.6583333333333332</c:v>
                </c:pt>
                <c:pt idx="4">
                  <c:v>1.8</c:v>
                </c:pt>
                <c:pt idx="5">
                  <c:v>1.9791666666666667</c:v>
                </c:pt>
                <c:pt idx="6">
                  <c:v>1.9791666666666667</c:v>
                </c:pt>
                <c:pt idx="7">
                  <c:v>1.8916666666666666</c:v>
                </c:pt>
                <c:pt idx="8">
                  <c:v>2.1166666666666667</c:v>
                </c:pt>
                <c:pt idx="9">
                  <c:v>1.5541666666666665</c:v>
                </c:pt>
                <c:pt idx="10">
                  <c:v>2.0541666666666667</c:v>
                </c:pt>
                <c:pt idx="11">
                  <c:v>1.9750000000000003</c:v>
                </c:pt>
                <c:pt idx="12">
                  <c:v>2.0208333333333335</c:v>
                </c:pt>
                <c:pt idx="13">
                  <c:v>1.6166666666666665</c:v>
                </c:pt>
                <c:pt idx="14">
                  <c:v>1.9458333333333335</c:v>
                </c:pt>
                <c:pt idx="15">
                  <c:v>1.6666666666666667</c:v>
                </c:pt>
                <c:pt idx="16">
                  <c:v>1.6666666666666667</c:v>
                </c:pt>
                <c:pt idx="17">
                  <c:v>1.8083333333333336</c:v>
                </c:pt>
                <c:pt idx="18">
                  <c:v>1.9875</c:v>
                </c:pt>
                <c:pt idx="19">
                  <c:v>1.8416666666666668</c:v>
                </c:pt>
                <c:pt idx="20">
                  <c:v>1.7375</c:v>
                </c:pt>
                <c:pt idx="21">
                  <c:v>1.7916666666666667</c:v>
                </c:pt>
                <c:pt idx="22">
                  <c:v>1.5291666666666668</c:v>
                </c:pt>
                <c:pt idx="23">
                  <c:v>1.5791666666666666</c:v>
                </c:pt>
                <c:pt idx="24">
                  <c:v>1.5791666666666666</c:v>
                </c:pt>
                <c:pt idx="25">
                  <c:v>1.5791666666666666</c:v>
                </c:pt>
                <c:pt idx="26">
                  <c:v>1.2916666666666667</c:v>
                </c:pt>
                <c:pt idx="27">
                  <c:v>1.6375</c:v>
                </c:pt>
                <c:pt idx="28">
                  <c:v>1.5708333333333335</c:v>
                </c:pt>
                <c:pt idx="29">
                  <c:v>1.6500000000000001</c:v>
                </c:pt>
                <c:pt idx="30">
                  <c:v>1.4708333333333332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B73-427A-8F75-B26B35840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53696"/>
        <c:axId val="203067776"/>
      </c:lineChart>
      <c:dateAx>
        <c:axId val="2030536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3067776"/>
        <c:crosses val="autoZero"/>
        <c:auto val="1"/>
        <c:lblOffset val="100"/>
        <c:baseTimeUnit val="days"/>
        <c:majorUnit val="1"/>
        <c:majorTimeUnit val="days"/>
      </c:dateAx>
      <c:valAx>
        <c:axId val="2030677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305369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'Graphik Sep 13'!$F$5</c:f>
              <c:strCache>
                <c:ptCount val="1"/>
                <c:pt idx="0">
                  <c:v>Heizung/kW</c:v>
                </c:pt>
              </c:strCache>
            </c:strRef>
          </c:tx>
          <c:marker>
            <c:symbol val="square"/>
            <c:size val="5"/>
          </c:marker>
          <c:trendline>
            <c:trendlineType val="linear"/>
            <c:dispRSqr val="0"/>
            <c:dispEq val="0"/>
          </c:trendline>
          <c:cat>
            <c:numRef>
              <c:f>'Graphik Sep 13'!$E$7:$E$36</c:f>
              <c:numCache>
                <c:formatCode>m/d/yyyy</c:formatCode>
                <c:ptCount val="30"/>
                <c:pt idx="0">
                  <c:v>41518</c:v>
                </c:pt>
                <c:pt idx="1">
                  <c:v>41519</c:v>
                </c:pt>
                <c:pt idx="2">
                  <c:v>41520</c:v>
                </c:pt>
                <c:pt idx="3">
                  <c:v>41521</c:v>
                </c:pt>
                <c:pt idx="4">
                  <c:v>41522</c:v>
                </c:pt>
                <c:pt idx="5">
                  <c:v>41523</c:v>
                </c:pt>
                <c:pt idx="6">
                  <c:v>41524</c:v>
                </c:pt>
                <c:pt idx="7">
                  <c:v>41525</c:v>
                </c:pt>
                <c:pt idx="8">
                  <c:v>41526</c:v>
                </c:pt>
                <c:pt idx="9">
                  <c:v>41527</c:v>
                </c:pt>
                <c:pt idx="10">
                  <c:v>41528</c:v>
                </c:pt>
                <c:pt idx="11">
                  <c:v>41529</c:v>
                </c:pt>
                <c:pt idx="12">
                  <c:v>41530</c:v>
                </c:pt>
                <c:pt idx="13">
                  <c:v>41531</c:v>
                </c:pt>
                <c:pt idx="14">
                  <c:v>41532</c:v>
                </c:pt>
                <c:pt idx="15">
                  <c:v>41533</c:v>
                </c:pt>
                <c:pt idx="16">
                  <c:v>41534</c:v>
                </c:pt>
                <c:pt idx="17">
                  <c:v>41535</c:v>
                </c:pt>
                <c:pt idx="18">
                  <c:v>41536</c:v>
                </c:pt>
                <c:pt idx="19">
                  <c:v>41537</c:v>
                </c:pt>
                <c:pt idx="20">
                  <c:v>41538</c:v>
                </c:pt>
                <c:pt idx="21">
                  <c:v>41539</c:v>
                </c:pt>
                <c:pt idx="22">
                  <c:v>41540</c:v>
                </c:pt>
                <c:pt idx="23">
                  <c:v>41541</c:v>
                </c:pt>
                <c:pt idx="24">
                  <c:v>41542</c:v>
                </c:pt>
                <c:pt idx="25">
                  <c:v>41543</c:v>
                </c:pt>
                <c:pt idx="26">
                  <c:v>41544</c:v>
                </c:pt>
                <c:pt idx="27">
                  <c:v>41545</c:v>
                </c:pt>
                <c:pt idx="28">
                  <c:v>41546</c:v>
                </c:pt>
                <c:pt idx="29">
                  <c:v>41547</c:v>
                </c:pt>
              </c:numCache>
            </c:numRef>
          </c:cat>
          <c:val>
            <c:numRef>
              <c:f>'Graphik Sep 13'!$F$7:$F$36</c:f>
              <c:numCache>
                <c:formatCode>0.0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3B-4071-AABF-10FEC5DC79D0}"/>
            </c:ext>
          </c:extLst>
        </c:ser>
        <c:ser>
          <c:idx val="1"/>
          <c:order val="1"/>
          <c:tx>
            <c:strRef>
              <c:f>'Graphik Sep 13'!$G$5</c:f>
              <c:strCache>
                <c:ptCount val="1"/>
                <c:pt idx="0">
                  <c:v>Strom/kW</c:v>
                </c:pt>
              </c:strCache>
            </c:strRef>
          </c:tx>
          <c:marker>
            <c:symbol val="square"/>
            <c:size val="5"/>
          </c:marker>
          <c:trendline>
            <c:trendlineType val="linear"/>
            <c:dispRSqr val="0"/>
            <c:dispEq val="0"/>
          </c:trendline>
          <c:cat>
            <c:numRef>
              <c:f>'Graphik Sep 13'!$E$7:$E$36</c:f>
              <c:numCache>
                <c:formatCode>m/d/yyyy</c:formatCode>
                <c:ptCount val="30"/>
                <c:pt idx="0">
                  <c:v>41518</c:v>
                </c:pt>
                <c:pt idx="1">
                  <c:v>41519</c:v>
                </c:pt>
                <c:pt idx="2">
                  <c:v>41520</c:v>
                </c:pt>
                <c:pt idx="3">
                  <c:v>41521</c:v>
                </c:pt>
                <c:pt idx="4">
                  <c:v>41522</c:v>
                </c:pt>
                <c:pt idx="5">
                  <c:v>41523</c:v>
                </c:pt>
                <c:pt idx="6">
                  <c:v>41524</c:v>
                </c:pt>
                <c:pt idx="7">
                  <c:v>41525</c:v>
                </c:pt>
                <c:pt idx="8">
                  <c:v>41526</c:v>
                </c:pt>
                <c:pt idx="9">
                  <c:v>41527</c:v>
                </c:pt>
                <c:pt idx="10">
                  <c:v>41528</c:v>
                </c:pt>
                <c:pt idx="11">
                  <c:v>41529</c:v>
                </c:pt>
                <c:pt idx="12">
                  <c:v>41530</c:v>
                </c:pt>
                <c:pt idx="13">
                  <c:v>41531</c:v>
                </c:pt>
                <c:pt idx="14">
                  <c:v>41532</c:v>
                </c:pt>
                <c:pt idx="15">
                  <c:v>41533</c:v>
                </c:pt>
                <c:pt idx="16">
                  <c:v>41534</c:v>
                </c:pt>
                <c:pt idx="17">
                  <c:v>41535</c:v>
                </c:pt>
                <c:pt idx="18">
                  <c:v>41536</c:v>
                </c:pt>
                <c:pt idx="19">
                  <c:v>41537</c:v>
                </c:pt>
                <c:pt idx="20">
                  <c:v>41538</c:v>
                </c:pt>
                <c:pt idx="21">
                  <c:v>41539</c:v>
                </c:pt>
                <c:pt idx="22">
                  <c:v>41540</c:v>
                </c:pt>
                <c:pt idx="23">
                  <c:v>41541</c:v>
                </c:pt>
                <c:pt idx="24">
                  <c:v>41542</c:v>
                </c:pt>
                <c:pt idx="25">
                  <c:v>41543</c:v>
                </c:pt>
                <c:pt idx="26">
                  <c:v>41544</c:v>
                </c:pt>
                <c:pt idx="27">
                  <c:v>41545</c:v>
                </c:pt>
                <c:pt idx="28">
                  <c:v>41546</c:v>
                </c:pt>
                <c:pt idx="29">
                  <c:v>41547</c:v>
                </c:pt>
              </c:numCache>
            </c:numRef>
          </c:cat>
          <c:val>
            <c:numRef>
              <c:f>'Graphik Sep 13'!$G$7:$G$36</c:f>
              <c:numCache>
                <c:formatCode>0.0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3B-4071-AABF-10FEC5DC79D0}"/>
            </c:ext>
          </c:extLst>
        </c:ser>
        <c:ser>
          <c:idx val="2"/>
          <c:order val="2"/>
          <c:tx>
            <c:strRef>
              <c:f>'Graphik Sep 13'!$H$5</c:f>
              <c:strCache>
                <c:ptCount val="1"/>
                <c:pt idx="0">
                  <c:v>Ø 24 h/kw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numRef>
              <c:f>'Graphik Sep 13'!$E$7:$E$36</c:f>
              <c:numCache>
                <c:formatCode>m/d/yyyy</c:formatCode>
                <c:ptCount val="30"/>
                <c:pt idx="0">
                  <c:v>41518</c:v>
                </c:pt>
                <c:pt idx="1">
                  <c:v>41519</c:v>
                </c:pt>
                <c:pt idx="2">
                  <c:v>41520</c:v>
                </c:pt>
                <c:pt idx="3">
                  <c:v>41521</c:v>
                </c:pt>
                <c:pt idx="4">
                  <c:v>41522</c:v>
                </c:pt>
                <c:pt idx="5">
                  <c:v>41523</c:v>
                </c:pt>
                <c:pt idx="6">
                  <c:v>41524</c:v>
                </c:pt>
                <c:pt idx="7">
                  <c:v>41525</c:v>
                </c:pt>
                <c:pt idx="8">
                  <c:v>41526</c:v>
                </c:pt>
                <c:pt idx="9">
                  <c:v>41527</c:v>
                </c:pt>
                <c:pt idx="10">
                  <c:v>41528</c:v>
                </c:pt>
                <c:pt idx="11">
                  <c:v>41529</c:v>
                </c:pt>
                <c:pt idx="12">
                  <c:v>41530</c:v>
                </c:pt>
                <c:pt idx="13">
                  <c:v>41531</c:v>
                </c:pt>
                <c:pt idx="14">
                  <c:v>41532</c:v>
                </c:pt>
                <c:pt idx="15">
                  <c:v>41533</c:v>
                </c:pt>
                <c:pt idx="16">
                  <c:v>41534</c:v>
                </c:pt>
                <c:pt idx="17">
                  <c:v>41535</c:v>
                </c:pt>
                <c:pt idx="18">
                  <c:v>41536</c:v>
                </c:pt>
                <c:pt idx="19">
                  <c:v>41537</c:v>
                </c:pt>
                <c:pt idx="20">
                  <c:v>41538</c:v>
                </c:pt>
                <c:pt idx="21">
                  <c:v>41539</c:v>
                </c:pt>
                <c:pt idx="22">
                  <c:v>41540</c:v>
                </c:pt>
                <c:pt idx="23">
                  <c:v>41541</c:v>
                </c:pt>
                <c:pt idx="24">
                  <c:v>41542</c:v>
                </c:pt>
                <c:pt idx="25">
                  <c:v>41543</c:v>
                </c:pt>
                <c:pt idx="26">
                  <c:v>41544</c:v>
                </c:pt>
                <c:pt idx="27">
                  <c:v>41545</c:v>
                </c:pt>
                <c:pt idx="28">
                  <c:v>41546</c:v>
                </c:pt>
                <c:pt idx="29">
                  <c:v>41547</c:v>
                </c:pt>
              </c:numCache>
            </c:numRef>
          </c:cat>
          <c:val>
            <c:numRef>
              <c:f>'Graphik Sep 13'!$H$7:$H$36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3B-4071-AABF-10FEC5DC7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08064"/>
        <c:axId val="205609600"/>
      </c:lineChart>
      <c:dateAx>
        <c:axId val="20560806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crossAx val="205609600"/>
        <c:crosses val="autoZero"/>
        <c:auto val="1"/>
        <c:lblOffset val="100"/>
        <c:baseTimeUnit val="days"/>
        <c:majorUnit val="1"/>
        <c:majorTimeUnit val="days"/>
      </c:dateAx>
      <c:valAx>
        <c:axId val="205609600"/>
        <c:scaling>
          <c:orientation val="minMax"/>
          <c:max val="36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560806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'Graphik Okt 13'!$F$5</c:f>
              <c:strCache>
                <c:ptCount val="1"/>
                <c:pt idx="0">
                  <c:v>Heizung/kW</c:v>
                </c:pt>
              </c:strCache>
            </c:strRef>
          </c:tx>
          <c:marker>
            <c:symbol val="square"/>
            <c:size val="5"/>
          </c:marker>
          <c:trendline>
            <c:trendlineType val="linear"/>
            <c:dispRSqr val="0"/>
            <c:dispEq val="0"/>
          </c:trendline>
          <c:cat>
            <c:numRef>
              <c:f>'Graphik Okt 13'!$E$7:$E$37</c:f>
              <c:numCache>
                <c:formatCode>m/d/yyyy</c:formatCode>
                <c:ptCount val="31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41552</c:v>
                </c:pt>
                <c:pt idx="5">
                  <c:v>41553</c:v>
                </c:pt>
                <c:pt idx="6">
                  <c:v>41554</c:v>
                </c:pt>
                <c:pt idx="7">
                  <c:v>41555</c:v>
                </c:pt>
                <c:pt idx="8">
                  <c:v>41556</c:v>
                </c:pt>
                <c:pt idx="9">
                  <c:v>41557</c:v>
                </c:pt>
                <c:pt idx="10">
                  <c:v>41558</c:v>
                </c:pt>
                <c:pt idx="11">
                  <c:v>41559</c:v>
                </c:pt>
                <c:pt idx="12">
                  <c:v>41560</c:v>
                </c:pt>
                <c:pt idx="13">
                  <c:v>41561</c:v>
                </c:pt>
                <c:pt idx="14">
                  <c:v>41562</c:v>
                </c:pt>
                <c:pt idx="15">
                  <c:v>41563</c:v>
                </c:pt>
                <c:pt idx="16">
                  <c:v>41564</c:v>
                </c:pt>
                <c:pt idx="17">
                  <c:v>41565</c:v>
                </c:pt>
                <c:pt idx="18">
                  <c:v>41566</c:v>
                </c:pt>
                <c:pt idx="19">
                  <c:v>41567</c:v>
                </c:pt>
                <c:pt idx="20">
                  <c:v>41568</c:v>
                </c:pt>
                <c:pt idx="21">
                  <c:v>41569</c:v>
                </c:pt>
                <c:pt idx="22">
                  <c:v>41570</c:v>
                </c:pt>
                <c:pt idx="23">
                  <c:v>41571</c:v>
                </c:pt>
                <c:pt idx="24">
                  <c:v>41572</c:v>
                </c:pt>
                <c:pt idx="25">
                  <c:v>41573</c:v>
                </c:pt>
                <c:pt idx="26">
                  <c:v>41574</c:v>
                </c:pt>
                <c:pt idx="27">
                  <c:v>41575</c:v>
                </c:pt>
                <c:pt idx="28">
                  <c:v>41576</c:v>
                </c:pt>
                <c:pt idx="29">
                  <c:v>41577</c:v>
                </c:pt>
                <c:pt idx="30">
                  <c:v>41578</c:v>
                </c:pt>
              </c:numCache>
            </c:numRef>
          </c:cat>
          <c:val>
            <c:numRef>
              <c:f>'Graphik Okt 13'!$F$7:$F$37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7C-46AD-991E-140247E11A02}"/>
            </c:ext>
          </c:extLst>
        </c:ser>
        <c:ser>
          <c:idx val="1"/>
          <c:order val="1"/>
          <c:tx>
            <c:strRef>
              <c:f>'Graphik Okt 13'!$G$5</c:f>
              <c:strCache>
                <c:ptCount val="1"/>
                <c:pt idx="0">
                  <c:v>Strom/kW</c:v>
                </c:pt>
              </c:strCache>
            </c:strRef>
          </c:tx>
          <c:marker>
            <c:symbol val="square"/>
            <c:size val="5"/>
          </c:marker>
          <c:trendline>
            <c:trendlineType val="linear"/>
            <c:dispRSqr val="0"/>
            <c:dispEq val="0"/>
          </c:trendline>
          <c:cat>
            <c:numRef>
              <c:f>'Graphik Okt 13'!$E$7:$E$37</c:f>
              <c:numCache>
                <c:formatCode>m/d/yyyy</c:formatCode>
                <c:ptCount val="31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41552</c:v>
                </c:pt>
                <c:pt idx="5">
                  <c:v>41553</c:v>
                </c:pt>
                <c:pt idx="6">
                  <c:v>41554</c:v>
                </c:pt>
                <c:pt idx="7">
                  <c:v>41555</c:v>
                </c:pt>
                <c:pt idx="8">
                  <c:v>41556</c:v>
                </c:pt>
                <c:pt idx="9">
                  <c:v>41557</c:v>
                </c:pt>
                <c:pt idx="10">
                  <c:v>41558</c:v>
                </c:pt>
                <c:pt idx="11">
                  <c:v>41559</c:v>
                </c:pt>
                <c:pt idx="12">
                  <c:v>41560</c:v>
                </c:pt>
                <c:pt idx="13">
                  <c:v>41561</c:v>
                </c:pt>
                <c:pt idx="14">
                  <c:v>41562</c:v>
                </c:pt>
                <c:pt idx="15">
                  <c:v>41563</c:v>
                </c:pt>
                <c:pt idx="16">
                  <c:v>41564</c:v>
                </c:pt>
                <c:pt idx="17">
                  <c:v>41565</c:v>
                </c:pt>
                <c:pt idx="18">
                  <c:v>41566</c:v>
                </c:pt>
                <c:pt idx="19">
                  <c:v>41567</c:v>
                </c:pt>
                <c:pt idx="20">
                  <c:v>41568</c:v>
                </c:pt>
                <c:pt idx="21">
                  <c:v>41569</c:v>
                </c:pt>
                <c:pt idx="22">
                  <c:v>41570</c:v>
                </c:pt>
                <c:pt idx="23">
                  <c:v>41571</c:v>
                </c:pt>
                <c:pt idx="24">
                  <c:v>41572</c:v>
                </c:pt>
                <c:pt idx="25">
                  <c:v>41573</c:v>
                </c:pt>
                <c:pt idx="26">
                  <c:v>41574</c:v>
                </c:pt>
                <c:pt idx="27">
                  <c:v>41575</c:v>
                </c:pt>
                <c:pt idx="28">
                  <c:v>41576</c:v>
                </c:pt>
                <c:pt idx="29">
                  <c:v>41577</c:v>
                </c:pt>
                <c:pt idx="30">
                  <c:v>41578</c:v>
                </c:pt>
              </c:numCache>
            </c:numRef>
          </c:cat>
          <c:val>
            <c:numRef>
              <c:f>'Graphik Okt 13'!$G$7:$G$37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7C-46AD-991E-140247E11A02}"/>
            </c:ext>
          </c:extLst>
        </c:ser>
        <c:ser>
          <c:idx val="2"/>
          <c:order val="2"/>
          <c:tx>
            <c:strRef>
              <c:f>'Graphik Okt 13'!$H$5</c:f>
              <c:strCache>
                <c:ptCount val="1"/>
                <c:pt idx="0">
                  <c:v>Ø 24 h/kw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numRef>
              <c:f>'Graphik Okt 13'!$E$7:$E$37</c:f>
              <c:numCache>
                <c:formatCode>m/d/yyyy</c:formatCode>
                <c:ptCount val="31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41552</c:v>
                </c:pt>
                <c:pt idx="5">
                  <c:v>41553</c:v>
                </c:pt>
                <c:pt idx="6">
                  <c:v>41554</c:v>
                </c:pt>
                <c:pt idx="7">
                  <c:v>41555</c:v>
                </c:pt>
                <c:pt idx="8">
                  <c:v>41556</c:v>
                </c:pt>
                <c:pt idx="9">
                  <c:v>41557</c:v>
                </c:pt>
                <c:pt idx="10">
                  <c:v>41558</c:v>
                </c:pt>
                <c:pt idx="11">
                  <c:v>41559</c:v>
                </c:pt>
                <c:pt idx="12">
                  <c:v>41560</c:v>
                </c:pt>
                <c:pt idx="13">
                  <c:v>41561</c:v>
                </c:pt>
                <c:pt idx="14">
                  <c:v>41562</c:v>
                </c:pt>
                <c:pt idx="15">
                  <c:v>41563</c:v>
                </c:pt>
                <c:pt idx="16">
                  <c:v>41564</c:v>
                </c:pt>
                <c:pt idx="17">
                  <c:v>41565</c:v>
                </c:pt>
                <c:pt idx="18">
                  <c:v>41566</c:v>
                </c:pt>
                <c:pt idx="19">
                  <c:v>41567</c:v>
                </c:pt>
                <c:pt idx="20">
                  <c:v>41568</c:v>
                </c:pt>
                <c:pt idx="21">
                  <c:v>41569</c:v>
                </c:pt>
                <c:pt idx="22">
                  <c:v>41570</c:v>
                </c:pt>
                <c:pt idx="23">
                  <c:v>41571</c:v>
                </c:pt>
                <c:pt idx="24">
                  <c:v>41572</c:v>
                </c:pt>
                <c:pt idx="25">
                  <c:v>41573</c:v>
                </c:pt>
                <c:pt idx="26">
                  <c:v>41574</c:v>
                </c:pt>
                <c:pt idx="27">
                  <c:v>41575</c:v>
                </c:pt>
                <c:pt idx="28">
                  <c:v>41576</c:v>
                </c:pt>
                <c:pt idx="29">
                  <c:v>41577</c:v>
                </c:pt>
                <c:pt idx="30">
                  <c:v>41578</c:v>
                </c:pt>
              </c:numCache>
            </c:numRef>
          </c:cat>
          <c:val>
            <c:numRef>
              <c:f>'Graphik Okt 13'!$H$7:$H$37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7C-46AD-991E-140247E11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80000"/>
        <c:axId val="205694080"/>
      </c:lineChart>
      <c:dateAx>
        <c:axId val="20568000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crossAx val="205694080"/>
        <c:crosses val="autoZero"/>
        <c:auto val="1"/>
        <c:lblOffset val="100"/>
        <c:baseTimeUnit val="days"/>
        <c:majorUnit val="1"/>
        <c:majorTimeUnit val="days"/>
      </c:dateAx>
      <c:valAx>
        <c:axId val="205694080"/>
        <c:scaling>
          <c:orientation val="minMax"/>
          <c:max val="36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5680000"/>
        <c:crosses val="autoZero"/>
        <c:crossBetween val="between"/>
        <c:majorUnit val="1"/>
        <c:min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'Graphik Nov 13'!$B$5</c:f>
              <c:strCache>
                <c:ptCount val="1"/>
                <c:pt idx="0">
                  <c:v>Heizung/kW</c:v>
                </c:pt>
              </c:strCache>
            </c:strRef>
          </c:tx>
          <c:marker>
            <c:symbol val="square"/>
            <c:size val="5"/>
          </c:marker>
          <c:trendline>
            <c:trendlineType val="linear"/>
            <c:dispRSqr val="0"/>
            <c:dispEq val="0"/>
          </c:trendline>
          <c:cat>
            <c:numRef>
              <c:f>'Graphik Nov 13'!$A$7:$A$36</c:f>
              <c:numCache>
                <c:formatCode>m/d/yyyy</c:formatCode>
                <c:ptCount val="30"/>
                <c:pt idx="0">
                  <c:v>41579</c:v>
                </c:pt>
                <c:pt idx="1">
                  <c:v>41580</c:v>
                </c:pt>
                <c:pt idx="2">
                  <c:v>41581</c:v>
                </c:pt>
                <c:pt idx="3">
                  <c:v>41582</c:v>
                </c:pt>
                <c:pt idx="4">
                  <c:v>41583</c:v>
                </c:pt>
                <c:pt idx="5">
                  <c:v>41584</c:v>
                </c:pt>
                <c:pt idx="6">
                  <c:v>41585</c:v>
                </c:pt>
                <c:pt idx="7">
                  <c:v>41586</c:v>
                </c:pt>
                <c:pt idx="8">
                  <c:v>41587</c:v>
                </c:pt>
                <c:pt idx="9">
                  <c:v>41588</c:v>
                </c:pt>
                <c:pt idx="10">
                  <c:v>41589</c:v>
                </c:pt>
                <c:pt idx="11">
                  <c:v>41590</c:v>
                </c:pt>
                <c:pt idx="12">
                  <c:v>41591</c:v>
                </c:pt>
                <c:pt idx="13">
                  <c:v>41592</c:v>
                </c:pt>
                <c:pt idx="14">
                  <c:v>41593</c:v>
                </c:pt>
                <c:pt idx="15">
                  <c:v>41594</c:v>
                </c:pt>
                <c:pt idx="16">
                  <c:v>41595</c:v>
                </c:pt>
                <c:pt idx="17">
                  <c:v>41596</c:v>
                </c:pt>
                <c:pt idx="18">
                  <c:v>41597</c:v>
                </c:pt>
                <c:pt idx="19">
                  <c:v>41598</c:v>
                </c:pt>
                <c:pt idx="20">
                  <c:v>41599</c:v>
                </c:pt>
                <c:pt idx="21">
                  <c:v>41600</c:v>
                </c:pt>
                <c:pt idx="22">
                  <c:v>41601</c:v>
                </c:pt>
                <c:pt idx="23">
                  <c:v>41602</c:v>
                </c:pt>
                <c:pt idx="24">
                  <c:v>41603</c:v>
                </c:pt>
                <c:pt idx="25">
                  <c:v>41604</c:v>
                </c:pt>
                <c:pt idx="26">
                  <c:v>41605</c:v>
                </c:pt>
                <c:pt idx="27">
                  <c:v>41606</c:v>
                </c:pt>
                <c:pt idx="28">
                  <c:v>41607</c:v>
                </c:pt>
                <c:pt idx="29">
                  <c:v>41608</c:v>
                </c:pt>
              </c:numCache>
            </c:numRef>
          </c:cat>
          <c:val>
            <c:numRef>
              <c:f>'Graphik Nov 13'!$B$7:$B$36</c:f>
              <c:numCache>
                <c:formatCode>0.0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25-4BFB-907D-D1A5D560E811}"/>
            </c:ext>
          </c:extLst>
        </c:ser>
        <c:ser>
          <c:idx val="1"/>
          <c:order val="1"/>
          <c:tx>
            <c:strRef>
              <c:f>'Graphik Nov 13'!$C$5</c:f>
              <c:strCache>
                <c:ptCount val="1"/>
                <c:pt idx="0">
                  <c:v>Strom/kW</c:v>
                </c:pt>
              </c:strCache>
            </c:strRef>
          </c:tx>
          <c:marker>
            <c:symbol val="square"/>
            <c:size val="5"/>
          </c:marker>
          <c:trendline>
            <c:trendlineType val="linear"/>
            <c:dispRSqr val="0"/>
            <c:dispEq val="0"/>
          </c:trendline>
          <c:cat>
            <c:numRef>
              <c:f>'Graphik Nov 13'!$A$7:$A$36</c:f>
              <c:numCache>
                <c:formatCode>m/d/yyyy</c:formatCode>
                <c:ptCount val="30"/>
                <c:pt idx="0">
                  <c:v>41579</c:v>
                </c:pt>
                <c:pt idx="1">
                  <c:v>41580</c:v>
                </c:pt>
                <c:pt idx="2">
                  <c:v>41581</c:v>
                </c:pt>
                <c:pt idx="3">
                  <c:v>41582</c:v>
                </c:pt>
                <c:pt idx="4">
                  <c:v>41583</c:v>
                </c:pt>
                <c:pt idx="5">
                  <c:v>41584</c:v>
                </c:pt>
                <c:pt idx="6">
                  <c:v>41585</c:v>
                </c:pt>
                <c:pt idx="7">
                  <c:v>41586</c:v>
                </c:pt>
                <c:pt idx="8">
                  <c:v>41587</c:v>
                </c:pt>
                <c:pt idx="9">
                  <c:v>41588</c:v>
                </c:pt>
                <c:pt idx="10">
                  <c:v>41589</c:v>
                </c:pt>
                <c:pt idx="11">
                  <c:v>41590</c:v>
                </c:pt>
                <c:pt idx="12">
                  <c:v>41591</c:v>
                </c:pt>
                <c:pt idx="13">
                  <c:v>41592</c:v>
                </c:pt>
                <c:pt idx="14">
                  <c:v>41593</c:v>
                </c:pt>
                <c:pt idx="15">
                  <c:v>41594</c:v>
                </c:pt>
                <c:pt idx="16">
                  <c:v>41595</c:v>
                </c:pt>
                <c:pt idx="17">
                  <c:v>41596</c:v>
                </c:pt>
                <c:pt idx="18">
                  <c:v>41597</c:v>
                </c:pt>
                <c:pt idx="19">
                  <c:v>41598</c:v>
                </c:pt>
                <c:pt idx="20">
                  <c:v>41599</c:v>
                </c:pt>
                <c:pt idx="21">
                  <c:v>41600</c:v>
                </c:pt>
                <c:pt idx="22">
                  <c:v>41601</c:v>
                </c:pt>
                <c:pt idx="23">
                  <c:v>41602</c:v>
                </c:pt>
                <c:pt idx="24">
                  <c:v>41603</c:v>
                </c:pt>
                <c:pt idx="25">
                  <c:v>41604</c:v>
                </c:pt>
                <c:pt idx="26">
                  <c:v>41605</c:v>
                </c:pt>
                <c:pt idx="27">
                  <c:v>41606</c:v>
                </c:pt>
                <c:pt idx="28">
                  <c:v>41607</c:v>
                </c:pt>
                <c:pt idx="29">
                  <c:v>41608</c:v>
                </c:pt>
              </c:numCache>
            </c:numRef>
          </c:cat>
          <c:val>
            <c:numRef>
              <c:f>'Graphik Nov 13'!$C$7:$C$36</c:f>
              <c:numCache>
                <c:formatCode>0.0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25-4BFB-907D-D1A5D560E811}"/>
            </c:ext>
          </c:extLst>
        </c:ser>
        <c:ser>
          <c:idx val="2"/>
          <c:order val="2"/>
          <c:tx>
            <c:strRef>
              <c:f>'Graphik Nov 13'!$D$5</c:f>
              <c:strCache>
                <c:ptCount val="1"/>
                <c:pt idx="0">
                  <c:v>Ø 24 h/kw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numRef>
              <c:f>'Graphik Nov 13'!$A$7:$A$36</c:f>
              <c:numCache>
                <c:formatCode>m/d/yyyy</c:formatCode>
                <c:ptCount val="30"/>
                <c:pt idx="0">
                  <c:v>41579</c:v>
                </c:pt>
                <c:pt idx="1">
                  <c:v>41580</c:v>
                </c:pt>
                <c:pt idx="2">
                  <c:v>41581</c:v>
                </c:pt>
                <c:pt idx="3">
                  <c:v>41582</c:v>
                </c:pt>
                <c:pt idx="4">
                  <c:v>41583</c:v>
                </c:pt>
                <c:pt idx="5">
                  <c:v>41584</c:v>
                </c:pt>
                <c:pt idx="6">
                  <c:v>41585</c:v>
                </c:pt>
                <c:pt idx="7">
                  <c:v>41586</c:v>
                </c:pt>
                <c:pt idx="8">
                  <c:v>41587</c:v>
                </c:pt>
                <c:pt idx="9">
                  <c:v>41588</c:v>
                </c:pt>
                <c:pt idx="10">
                  <c:v>41589</c:v>
                </c:pt>
                <c:pt idx="11">
                  <c:v>41590</c:v>
                </c:pt>
                <c:pt idx="12">
                  <c:v>41591</c:v>
                </c:pt>
                <c:pt idx="13">
                  <c:v>41592</c:v>
                </c:pt>
                <c:pt idx="14">
                  <c:v>41593</c:v>
                </c:pt>
                <c:pt idx="15">
                  <c:v>41594</c:v>
                </c:pt>
                <c:pt idx="16">
                  <c:v>41595</c:v>
                </c:pt>
                <c:pt idx="17">
                  <c:v>41596</c:v>
                </c:pt>
                <c:pt idx="18">
                  <c:v>41597</c:v>
                </c:pt>
                <c:pt idx="19">
                  <c:v>41598</c:v>
                </c:pt>
                <c:pt idx="20">
                  <c:v>41599</c:v>
                </c:pt>
                <c:pt idx="21">
                  <c:v>41600</c:v>
                </c:pt>
                <c:pt idx="22">
                  <c:v>41601</c:v>
                </c:pt>
                <c:pt idx="23">
                  <c:v>41602</c:v>
                </c:pt>
                <c:pt idx="24">
                  <c:v>41603</c:v>
                </c:pt>
                <c:pt idx="25">
                  <c:v>41604</c:v>
                </c:pt>
                <c:pt idx="26">
                  <c:v>41605</c:v>
                </c:pt>
                <c:pt idx="27">
                  <c:v>41606</c:v>
                </c:pt>
                <c:pt idx="28">
                  <c:v>41607</c:v>
                </c:pt>
                <c:pt idx="29">
                  <c:v>41608</c:v>
                </c:pt>
              </c:numCache>
            </c:numRef>
          </c:cat>
          <c:val>
            <c:numRef>
              <c:f>'Graphik Nov 13'!$D$7:$D$36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25-4BFB-907D-D1A5D560E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76768"/>
        <c:axId val="205778304"/>
      </c:lineChart>
      <c:dateAx>
        <c:axId val="20577676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crossAx val="205778304"/>
        <c:crosses val="autoZero"/>
        <c:auto val="1"/>
        <c:lblOffset val="100"/>
        <c:baseTimeUnit val="days"/>
        <c:majorUnit val="1"/>
        <c:majorTimeUnit val="days"/>
      </c:dateAx>
      <c:valAx>
        <c:axId val="205778304"/>
        <c:scaling>
          <c:orientation val="minMax"/>
          <c:max val="36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5776768"/>
        <c:crosses val="autoZero"/>
        <c:crossBetween val="between"/>
        <c:majorUnit val="1"/>
        <c:min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'Dezember 13 '!$D$3:$D$4</c:f>
              <c:strCache>
                <c:ptCount val="2"/>
                <c:pt idx="0">
                  <c:v>Heizung/kW 13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'Dezember 13 '!$C$5:$C$35</c:f>
              <c:numCache>
                <c:formatCode>m/d/yyyy</c:formatCode>
                <c:ptCount val="31"/>
                <c:pt idx="0">
                  <c:v>41609</c:v>
                </c:pt>
                <c:pt idx="1">
                  <c:v>41610</c:v>
                </c:pt>
                <c:pt idx="2">
                  <c:v>41611</c:v>
                </c:pt>
                <c:pt idx="3">
                  <c:v>41612</c:v>
                </c:pt>
                <c:pt idx="4">
                  <c:v>41613</c:v>
                </c:pt>
                <c:pt idx="5">
                  <c:v>41614</c:v>
                </c:pt>
                <c:pt idx="6">
                  <c:v>41615</c:v>
                </c:pt>
                <c:pt idx="7">
                  <c:v>41616</c:v>
                </c:pt>
                <c:pt idx="8">
                  <c:v>41617</c:v>
                </c:pt>
                <c:pt idx="9">
                  <c:v>41618</c:v>
                </c:pt>
                <c:pt idx="10">
                  <c:v>41619</c:v>
                </c:pt>
                <c:pt idx="11">
                  <c:v>41620</c:v>
                </c:pt>
                <c:pt idx="12">
                  <c:v>41621</c:v>
                </c:pt>
                <c:pt idx="13">
                  <c:v>41622</c:v>
                </c:pt>
                <c:pt idx="14">
                  <c:v>41623</c:v>
                </c:pt>
                <c:pt idx="15">
                  <c:v>41624</c:v>
                </c:pt>
                <c:pt idx="16">
                  <c:v>41625</c:v>
                </c:pt>
                <c:pt idx="17">
                  <c:v>41626</c:v>
                </c:pt>
                <c:pt idx="18">
                  <c:v>41627</c:v>
                </c:pt>
                <c:pt idx="19">
                  <c:v>41628</c:v>
                </c:pt>
                <c:pt idx="20">
                  <c:v>41629</c:v>
                </c:pt>
                <c:pt idx="21">
                  <c:v>41630</c:v>
                </c:pt>
                <c:pt idx="22">
                  <c:v>41631</c:v>
                </c:pt>
                <c:pt idx="23">
                  <c:v>41632</c:v>
                </c:pt>
                <c:pt idx="24">
                  <c:v>41633</c:v>
                </c:pt>
                <c:pt idx="25">
                  <c:v>41634</c:v>
                </c:pt>
                <c:pt idx="26">
                  <c:v>41635</c:v>
                </c:pt>
                <c:pt idx="27">
                  <c:v>41636</c:v>
                </c:pt>
                <c:pt idx="28">
                  <c:v>41637</c:v>
                </c:pt>
                <c:pt idx="29">
                  <c:v>41638</c:v>
                </c:pt>
                <c:pt idx="30">
                  <c:v>41639</c:v>
                </c:pt>
              </c:numCache>
            </c:numRef>
          </c:cat>
          <c:val>
            <c:numRef>
              <c:f>'Dezember 13 '!$D$5:$D$35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D8-4C9A-8217-B4D90404E544}"/>
            </c:ext>
          </c:extLst>
        </c:ser>
        <c:ser>
          <c:idx val="1"/>
          <c:order val="1"/>
          <c:tx>
            <c:strRef>
              <c:f>'Dezember 13 '!$E$3:$E$4</c:f>
              <c:strCache>
                <c:ptCount val="2"/>
                <c:pt idx="0">
                  <c:v>Strom/kW 13</c:v>
                </c:pt>
              </c:strCache>
            </c:strRef>
          </c:tx>
          <c:spPr>
            <a:ln>
              <a:solidFill>
                <a:srgbClr val="00CC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00CC00"/>
                </a:solidFill>
              </a:ln>
            </c:spPr>
            <c:trendlineType val="linear"/>
            <c:dispRSqr val="0"/>
            <c:dispEq val="0"/>
          </c:trendline>
          <c:cat>
            <c:numRef>
              <c:f>'Dezember 13 '!$C$5:$C$35</c:f>
              <c:numCache>
                <c:formatCode>m/d/yyyy</c:formatCode>
                <c:ptCount val="31"/>
                <c:pt idx="0">
                  <c:v>41609</c:v>
                </c:pt>
                <c:pt idx="1">
                  <c:v>41610</c:v>
                </c:pt>
                <c:pt idx="2">
                  <c:v>41611</c:v>
                </c:pt>
                <c:pt idx="3">
                  <c:v>41612</c:v>
                </c:pt>
                <c:pt idx="4">
                  <c:v>41613</c:v>
                </c:pt>
                <c:pt idx="5">
                  <c:v>41614</c:v>
                </c:pt>
                <c:pt idx="6">
                  <c:v>41615</c:v>
                </c:pt>
                <c:pt idx="7">
                  <c:v>41616</c:v>
                </c:pt>
                <c:pt idx="8">
                  <c:v>41617</c:v>
                </c:pt>
                <c:pt idx="9">
                  <c:v>41618</c:v>
                </c:pt>
                <c:pt idx="10">
                  <c:v>41619</c:v>
                </c:pt>
                <c:pt idx="11">
                  <c:v>41620</c:v>
                </c:pt>
                <c:pt idx="12">
                  <c:v>41621</c:v>
                </c:pt>
                <c:pt idx="13">
                  <c:v>41622</c:v>
                </c:pt>
                <c:pt idx="14">
                  <c:v>41623</c:v>
                </c:pt>
                <c:pt idx="15">
                  <c:v>41624</c:v>
                </c:pt>
                <c:pt idx="16">
                  <c:v>41625</c:v>
                </c:pt>
                <c:pt idx="17">
                  <c:v>41626</c:v>
                </c:pt>
                <c:pt idx="18">
                  <c:v>41627</c:v>
                </c:pt>
                <c:pt idx="19">
                  <c:v>41628</c:v>
                </c:pt>
                <c:pt idx="20">
                  <c:v>41629</c:v>
                </c:pt>
                <c:pt idx="21">
                  <c:v>41630</c:v>
                </c:pt>
                <c:pt idx="22">
                  <c:v>41631</c:v>
                </c:pt>
                <c:pt idx="23">
                  <c:v>41632</c:v>
                </c:pt>
                <c:pt idx="24">
                  <c:v>41633</c:v>
                </c:pt>
                <c:pt idx="25">
                  <c:v>41634</c:v>
                </c:pt>
                <c:pt idx="26">
                  <c:v>41635</c:v>
                </c:pt>
                <c:pt idx="27">
                  <c:v>41636</c:v>
                </c:pt>
                <c:pt idx="28">
                  <c:v>41637</c:v>
                </c:pt>
                <c:pt idx="29">
                  <c:v>41638</c:v>
                </c:pt>
                <c:pt idx="30">
                  <c:v>41639</c:v>
                </c:pt>
              </c:numCache>
            </c:numRef>
          </c:cat>
          <c:val>
            <c:numRef>
              <c:f>'Dezember 13 '!$E$5:$E$35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D8-4C9A-8217-B4D90404E544}"/>
            </c:ext>
          </c:extLst>
        </c:ser>
        <c:ser>
          <c:idx val="7"/>
          <c:order val="2"/>
          <c:tx>
            <c:strRef>
              <c:f>'Dezember 13 '!$K$3:$K$4</c:f>
              <c:strCache>
                <c:ptCount val="2"/>
                <c:pt idx="0">
                  <c:v>Heizung/kW 12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'Dezember 13 '!$C$5:$C$35</c:f>
              <c:numCache>
                <c:formatCode>m/d/yyyy</c:formatCode>
                <c:ptCount val="31"/>
                <c:pt idx="0">
                  <c:v>41609</c:v>
                </c:pt>
                <c:pt idx="1">
                  <c:v>41610</c:v>
                </c:pt>
                <c:pt idx="2">
                  <c:v>41611</c:v>
                </c:pt>
                <c:pt idx="3">
                  <c:v>41612</c:v>
                </c:pt>
                <c:pt idx="4">
                  <c:v>41613</c:v>
                </c:pt>
                <c:pt idx="5">
                  <c:v>41614</c:v>
                </c:pt>
                <c:pt idx="6">
                  <c:v>41615</c:v>
                </c:pt>
                <c:pt idx="7">
                  <c:v>41616</c:v>
                </c:pt>
                <c:pt idx="8">
                  <c:v>41617</c:v>
                </c:pt>
                <c:pt idx="9">
                  <c:v>41618</c:v>
                </c:pt>
                <c:pt idx="10">
                  <c:v>41619</c:v>
                </c:pt>
                <c:pt idx="11">
                  <c:v>41620</c:v>
                </c:pt>
                <c:pt idx="12">
                  <c:v>41621</c:v>
                </c:pt>
                <c:pt idx="13">
                  <c:v>41622</c:v>
                </c:pt>
                <c:pt idx="14">
                  <c:v>41623</c:v>
                </c:pt>
                <c:pt idx="15">
                  <c:v>41624</c:v>
                </c:pt>
                <c:pt idx="16">
                  <c:v>41625</c:v>
                </c:pt>
                <c:pt idx="17">
                  <c:v>41626</c:v>
                </c:pt>
                <c:pt idx="18">
                  <c:v>41627</c:v>
                </c:pt>
                <c:pt idx="19">
                  <c:v>41628</c:v>
                </c:pt>
                <c:pt idx="20">
                  <c:v>41629</c:v>
                </c:pt>
                <c:pt idx="21">
                  <c:v>41630</c:v>
                </c:pt>
                <c:pt idx="22">
                  <c:v>41631</c:v>
                </c:pt>
                <c:pt idx="23">
                  <c:v>41632</c:v>
                </c:pt>
                <c:pt idx="24">
                  <c:v>41633</c:v>
                </c:pt>
                <c:pt idx="25">
                  <c:v>41634</c:v>
                </c:pt>
                <c:pt idx="26">
                  <c:v>41635</c:v>
                </c:pt>
                <c:pt idx="27">
                  <c:v>41636</c:v>
                </c:pt>
                <c:pt idx="28">
                  <c:v>41637</c:v>
                </c:pt>
                <c:pt idx="29">
                  <c:v>41638</c:v>
                </c:pt>
                <c:pt idx="30">
                  <c:v>41639</c:v>
                </c:pt>
              </c:numCache>
            </c:numRef>
          </c:cat>
          <c:val>
            <c:numRef>
              <c:f>'Dezember 13 '!$K$5:$K$35</c:f>
              <c:numCache>
                <c:formatCode>General</c:formatCode>
                <c:ptCount val="31"/>
                <c:pt idx="0" formatCode="0.0">
                  <c:v>25</c:v>
                </c:pt>
                <c:pt idx="1">
                  <c:v>28.4</c:v>
                </c:pt>
                <c:pt idx="2">
                  <c:v>21.9</c:v>
                </c:pt>
                <c:pt idx="3">
                  <c:v>27.8</c:v>
                </c:pt>
                <c:pt idx="4" formatCode="0.0">
                  <c:v>26</c:v>
                </c:pt>
                <c:pt idx="5">
                  <c:v>27.7</c:v>
                </c:pt>
                <c:pt idx="6" formatCode="#,##0.0">
                  <c:v>27.7</c:v>
                </c:pt>
                <c:pt idx="7">
                  <c:v>30.5</c:v>
                </c:pt>
                <c:pt idx="8">
                  <c:v>33.799999999999997</c:v>
                </c:pt>
                <c:pt idx="9">
                  <c:v>25.3</c:v>
                </c:pt>
                <c:pt idx="10">
                  <c:v>30.3</c:v>
                </c:pt>
                <c:pt idx="11">
                  <c:v>29.6</c:v>
                </c:pt>
                <c:pt idx="12">
                  <c:v>34.1</c:v>
                </c:pt>
                <c:pt idx="13">
                  <c:v>27.7</c:v>
                </c:pt>
                <c:pt idx="14">
                  <c:v>27.7</c:v>
                </c:pt>
                <c:pt idx="15">
                  <c:v>25.1</c:v>
                </c:pt>
                <c:pt idx="16">
                  <c:v>25.1</c:v>
                </c:pt>
                <c:pt idx="17">
                  <c:v>26.6</c:v>
                </c:pt>
                <c:pt idx="18" formatCode="0.0">
                  <c:v>25</c:v>
                </c:pt>
                <c:pt idx="19">
                  <c:v>28.1</c:v>
                </c:pt>
                <c:pt idx="20" formatCode="0.0">
                  <c:v>27</c:v>
                </c:pt>
                <c:pt idx="21">
                  <c:v>24.9</c:v>
                </c:pt>
                <c:pt idx="22">
                  <c:v>24.6</c:v>
                </c:pt>
                <c:pt idx="23">
                  <c:v>22.5</c:v>
                </c:pt>
                <c:pt idx="24">
                  <c:v>22.4</c:v>
                </c:pt>
                <c:pt idx="25">
                  <c:v>22.5</c:v>
                </c:pt>
                <c:pt idx="26" formatCode="0.0">
                  <c:v>22</c:v>
                </c:pt>
                <c:pt idx="27">
                  <c:v>24.6</c:v>
                </c:pt>
                <c:pt idx="28">
                  <c:v>23.2</c:v>
                </c:pt>
                <c:pt idx="29" formatCode="0.0">
                  <c:v>25</c:v>
                </c:pt>
                <c:pt idx="30" formatCode="0.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D8-4C9A-8217-B4D90404E544}"/>
            </c:ext>
          </c:extLst>
        </c:ser>
        <c:ser>
          <c:idx val="8"/>
          <c:order val="3"/>
          <c:tx>
            <c:strRef>
              <c:f>'Dezember 13 '!$L$3:$L$4</c:f>
              <c:strCache>
                <c:ptCount val="2"/>
                <c:pt idx="0">
                  <c:v>Strom/kW 12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cat>
            <c:numRef>
              <c:f>'Dezember 13 '!$C$5:$C$35</c:f>
              <c:numCache>
                <c:formatCode>m/d/yyyy</c:formatCode>
                <c:ptCount val="31"/>
                <c:pt idx="0">
                  <c:v>41609</c:v>
                </c:pt>
                <c:pt idx="1">
                  <c:v>41610</c:v>
                </c:pt>
                <c:pt idx="2">
                  <c:v>41611</c:v>
                </c:pt>
                <c:pt idx="3">
                  <c:v>41612</c:v>
                </c:pt>
                <c:pt idx="4">
                  <c:v>41613</c:v>
                </c:pt>
                <c:pt idx="5">
                  <c:v>41614</c:v>
                </c:pt>
                <c:pt idx="6">
                  <c:v>41615</c:v>
                </c:pt>
                <c:pt idx="7">
                  <c:v>41616</c:v>
                </c:pt>
                <c:pt idx="8">
                  <c:v>41617</c:v>
                </c:pt>
                <c:pt idx="9">
                  <c:v>41618</c:v>
                </c:pt>
                <c:pt idx="10">
                  <c:v>41619</c:v>
                </c:pt>
                <c:pt idx="11">
                  <c:v>41620</c:v>
                </c:pt>
                <c:pt idx="12">
                  <c:v>41621</c:v>
                </c:pt>
                <c:pt idx="13">
                  <c:v>41622</c:v>
                </c:pt>
                <c:pt idx="14">
                  <c:v>41623</c:v>
                </c:pt>
                <c:pt idx="15">
                  <c:v>41624</c:v>
                </c:pt>
                <c:pt idx="16">
                  <c:v>41625</c:v>
                </c:pt>
                <c:pt idx="17">
                  <c:v>41626</c:v>
                </c:pt>
                <c:pt idx="18">
                  <c:v>41627</c:v>
                </c:pt>
                <c:pt idx="19">
                  <c:v>41628</c:v>
                </c:pt>
                <c:pt idx="20">
                  <c:v>41629</c:v>
                </c:pt>
                <c:pt idx="21">
                  <c:v>41630</c:v>
                </c:pt>
                <c:pt idx="22">
                  <c:v>41631</c:v>
                </c:pt>
                <c:pt idx="23">
                  <c:v>41632</c:v>
                </c:pt>
                <c:pt idx="24">
                  <c:v>41633</c:v>
                </c:pt>
                <c:pt idx="25">
                  <c:v>41634</c:v>
                </c:pt>
                <c:pt idx="26">
                  <c:v>41635</c:v>
                </c:pt>
                <c:pt idx="27">
                  <c:v>41636</c:v>
                </c:pt>
                <c:pt idx="28">
                  <c:v>41637</c:v>
                </c:pt>
                <c:pt idx="29">
                  <c:v>41638</c:v>
                </c:pt>
                <c:pt idx="30">
                  <c:v>41639</c:v>
                </c:pt>
              </c:numCache>
            </c:numRef>
          </c:cat>
          <c:val>
            <c:numRef>
              <c:f>'Dezember 13 '!$L$5:$L$35</c:f>
              <c:numCache>
                <c:formatCode>General</c:formatCode>
                <c:ptCount val="31"/>
                <c:pt idx="0" formatCode="0.0">
                  <c:v>14</c:v>
                </c:pt>
                <c:pt idx="1">
                  <c:v>11.5</c:v>
                </c:pt>
                <c:pt idx="2">
                  <c:v>18.5</c:v>
                </c:pt>
                <c:pt idx="3" formatCode="0.0">
                  <c:v>12</c:v>
                </c:pt>
                <c:pt idx="4">
                  <c:v>17.2</c:v>
                </c:pt>
                <c:pt idx="5">
                  <c:v>19.8</c:v>
                </c:pt>
                <c:pt idx="6">
                  <c:v>19.8</c:v>
                </c:pt>
                <c:pt idx="7">
                  <c:v>14.9</c:v>
                </c:pt>
                <c:pt idx="8" formatCode="0.0">
                  <c:v>17</c:v>
                </c:pt>
                <c:pt idx="9" formatCode="0.0">
                  <c:v>12</c:v>
                </c:pt>
                <c:pt idx="10" formatCode="0.0">
                  <c:v>19</c:v>
                </c:pt>
                <c:pt idx="11">
                  <c:v>17.8</c:v>
                </c:pt>
                <c:pt idx="12">
                  <c:v>14.4</c:v>
                </c:pt>
                <c:pt idx="13">
                  <c:v>11.1</c:v>
                </c:pt>
                <c:pt idx="14" formatCode="0.0">
                  <c:v>19</c:v>
                </c:pt>
                <c:pt idx="15">
                  <c:v>14.9</c:v>
                </c:pt>
                <c:pt idx="16">
                  <c:v>14.9</c:v>
                </c:pt>
                <c:pt idx="17">
                  <c:v>16.8</c:v>
                </c:pt>
                <c:pt idx="18">
                  <c:v>22.7</c:v>
                </c:pt>
                <c:pt idx="19">
                  <c:v>16.100000000000001</c:v>
                </c:pt>
                <c:pt idx="20">
                  <c:v>14.7</c:v>
                </c:pt>
                <c:pt idx="21">
                  <c:v>18.100000000000001</c:v>
                </c:pt>
                <c:pt idx="22">
                  <c:v>12.1</c:v>
                </c:pt>
                <c:pt idx="23">
                  <c:v>15.4</c:v>
                </c:pt>
                <c:pt idx="24">
                  <c:v>15.5</c:v>
                </c:pt>
                <c:pt idx="25">
                  <c:v>15.4</c:v>
                </c:pt>
                <c:pt idx="26" formatCode="0.0">
                  <c:v>9</c:v>
                </c:pt>
                <c:pt idx="27">
                  <c:v>14.7</c:v>
                </c:pt>
                <c:pt idx="28">
                  <c:v>14.5</c:v>
                </c:pt>
                <c:pt idx="29">
                  <c:v>14.6</c:v>
                </c:pt>
                <c:pt idx="30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D8-4C9A-8217-B4D90404E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06048"/>
        <c:axId val="205507584"/>
      </c:lineChart>
      <c:dateAx>
        <c:axId val="2055060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5507584"/>
        <c:crosses val="autoZero"/>
        <c:auto val="1"/>
        <c:lblOffset val="100"/>
        <c:baseTimeUnit val="days"/>
      </c:dateAx>
      <c:valAx>
        <c:axId val="205507584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550604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'Januar 14'!$D$3:$D$4</c:f>
              <c:strCache>
                <c:ptCount val="2"/>
                <c:pt idx="0">
                  <c:v>Heizung/kW 14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'Januar 14'!$C$5:$C$35</c:f>
              <c:numCache>
                <c:formatCode>m/d/yyyy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'Januar 14'!$D$5:$D$35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08-4451-B25A-F6E7EADC6EF5}"/>
            </c:ext>
          </c:extLst>
        </c:ser>
        <c:ser>
          <c:idx val="1"/>
          <c:order val="1"/>
          <c:tx>
            <c:strRef>
              <c:f>'Januar 14'!$E$3:$E$4</c:f>
              <c:strCache>
                <c:ptCount val="2"/>
                <c:pt idx="0">
                  <c:v>Strom/kW 14</c:v>
                </c:pt>
              </c:strCache>
            </c:strRef>
          </c:tx>
          <c:spPr>
            <a:ln>
              <a:solidFill>
                <a:srgbClr val="00CC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00CC00"/>
                </a:solidFill>
              </a:ln>
            </c:spPr>
            <c:trendlineType val="linear"/>
            <c:dispRSqr val="0"/>
            <c:dispEq val="0"/>
          </c:trendline>
          <c:cat>
            <c:numRef>
              <c:f>'Januar 14'!$C$5:$C$35</c:f>
              <c:numCache>
                <c:formatCode>m/d/yyyy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'Januar 14'!$E$5:$E$35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8-4451-B25A-F6E7EADC6EF5}"/>
            </c:ext>
          </c:extLst>
        </c:ser>
        <c:ser>
          <c:idx val="7"/>
          <c:order val="2"/>
          <c:tx>
            <c:strRef>
              <c:f>'Januar 14'!$K$3:$K$4</c:f>
              <c:strCache>
                <c:ptCount val="2"/>
                <c:pt idx="0">
                  <c:v>Heizung/kW 13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'Januar 14'!$C$5:$C$35</c:f>
              <c:numCache>
                <c:formatCode>m/d/yyyy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'Januar 14'!$K$5:$K$35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08-4451-B25A-F6E7EADC6EF5}"/>
            </c:ext>
          </c:extLst>
        </c:ser>
        <c:ser>
          <c:idx val="8"/>
          <c:order val="3"/>
          <c:tx>
            <c:strRef>
              <c:f>'Januar 14'!$L$3:$L$4</c:f>
              <c:strCache>
                <c:ptCount val="2"/>
                <c:pt idx="0">
                  <c:v>Strom/kW 13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cat>
            <c:numRef>
              <c:f>'Januar 14'!$C$5:$C$35</c:f>
              <c:numCache>
                <c:formatCode>m/d/yyyy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'Januar 14'!$L$5:$L$35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308-4451-B25A-F6E7EADC6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79008"/>
        <c:axId val="205580544"/>
      </c:lineChart>
      <c:dateAx>
        <c:axId val="2055790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5580544"/>
        <c:crosses val="autoZero"/>
        <c:auto val="1"/>
        <c:lblOffset val="100"/>
        <c:baseTimeUnit val="days"/>
      </c:dateAx>
      <c:valAx>
        <c:axId val="205580544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557900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'Februar 14'!$D$3:$D$4</c:f>
              <c:strCache>
                <c:ptCount val="2"/>
                <c:pt idx="0">
                  <c:v>Heizung/kW 14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'Februar 14'!$C$5:$C$35</c:f>
              <c:numCache>
                <c:formatCode>m/d/yyyy</c:formatCode>
                <c:ptCount val="31"/>
                <c:pt idx="0">
                  <c:v>41671</c:v>
                </c:pt>
                <c:pt idx="1">
                  <c:v>41672</c:v>
                </c:pt>
                <c:pt idx="2">
                  <c:v>41673</c:v>
                </c:pt>
                <c:pt idx="3">
                  <c:v>41674</c:v>
                </c:pt>
                <c:pt idx="4">
                  <c:v>41675</c:v>
                </c:pt>
                <c:pt idx="5">
                  <c:v>41676</c:v>
                </c:pt>
                <c:pt idx="6">
                  <c:v>41677</c:v>
                </c:pt>
                <c:pt idx="7">
                  <c:v>41678</c:v>
                </c:pt>
                <c:pt idx="8">
                  <c:v>41679</c:v>
                </c:pt>
                <c:pt idx="9">
                  <c:v>41680</c:v>
                </c:pt>
                <c:pt idx="10">
                  <c:v>41681</c:v>
                </c:pt>
                <c:pt idx="11">
                  <c:v>41682</c:v>
                </c:pt>
                <c:pt idx="12">
                  <c:v>41683</c:v>
                </c:pt>
                <c:pt idx="13">
                  <c:v>41684</c:v>
                </c:pt>
                <c:pt idx="14">
                  <c:v>41685</c:v>
                </c:pt>
                <c:pt idx="15">
                  <c:v>41686</c:v>
                </c:pt>
                <c:pt idx="16">
                  <c:v>41687</c:v>
                </c:pt>
                <c:pt idx="17">
                  <c:v>41688</c:v>
                </c:pt>
                <c:pt idx="18">
                  <c:v>41689</c:v>
                </c:pt>
                <c:pt idx="19">
                  <c:v>41690</c:v>
                </c:pt>
                <c:pt idx="20">
                  <c:v>41691</c:v>
                </c:pt>
                <c:pt idx="21">
                  <c:v>41692</c:v>
                </c:pt>
                <c:pt idx="22">
                  <c:v>41693</c:v>
                </c:pt>
                <c:pt idx="23">
                  <c:v>41694</c:v>
                </c:pt>
                <c:pt idx="24">
                  <c:v>41695</c:v>
                </c:pt>
                <c:pt idx="25">
                  <c:v>41696</c:v>
                </c:pt>
                <c:pt idx="26">
                  <c:v>41697</c:v>
                </c:pt>
                <c:pt idx="27">
                  <c:v>41698</c:v>
                </c:pt>
              </c:numCache>
            </c:numRef>
          </c:cat>
          <c:val>
            <c:numRef>
              <c:f>'Februar 14'!$D$5:$D$35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FD-4F1F-AC7B-45D13277FDA0}"/>
            </c:ext>
          </c:extLst>
        </c:ser>
        <c:ser>
          <c:idx val="1"/>
          <c:order val="1"/>
          <c:tx>
            <c:strRef>
              <c:f>'Februar 14'!$E$3:$E$4</c:f>
              <c:strCache>
                <c:ptCount val="2"/>
                <c:pt idx="0">
                  <c:v>Strom/kW 14</c:v>
                </c:pt>
              </c:strCache>
            </c:strRef>
          </c:tx>
          <c:spPr>
            <a:ln>
              <a:solidFill>
                <a:srgbClr val="00CC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00CC00"/>
                </a:solidFill>
              </a:ln>
            </c:spPr>
            <c:trendlineType val="linear"/>
            <c:dispRSqr val="0"/>
            <c:dispEq val="0"/>
          </c:trendline>
          <c:cat>
            <c:numRef>
              <c:f>'Februar 14'!$C$5:$C$35</c:f>
              <c:numCache>
                <c:formatCode>m/d/yyyy</c:formatCode>
                <c:ptCount val="31"/>
                <c:pt idx="0">
                  <c:v>41671</c:v>
                </c:pt>
                <c:pt idx="1">
                  <c:v>41672</c:v>
                </c:pt>
                <c:pt idx="2">
                  <c:v>41673</c:v>
                </c:pt>
                <c:pt idx="3">
                  <c:v>41674</c:v>
                </c:pt>
                <c:pt idx="4">
                  <c:v>41675</c:v>
                </c:pt>
                <c:pt idx="5">
                  <c:v>41676</c:v>
                </c:pt>
                <c:pt idx="6">
                  <c:v>41677</c:v>
                </c:pt>
                <c:pt idx="7">
                  <c:v>41678</c:v>
                </c:pt>
                <c:pt idx="8">
                  <c:v>41679</c:v>
                </c:pt>
                <c:pt idx="9">
                  <c:v>41680</c:v>
                </c:pt>
                <c:pt idx="10">
                  <c:v>41681</c:v>
                </c:pt>
                <c:pt idx="11">
                  <c:v>41682</c:v>
                </c:pt>
                <c:pt idx="12">
                  <c:v>41683</c:v>
                </c:pt>
                <c:pt idx="13">
                  <c:v>41684</c:v>
                </c:pt>
                <c:pt idx="14">
                  <c:v>41685</c:v>
                </c:pt>
                <c:pt idx="15">
                  <c:v>41686</c:v>
                </c:pt>
                <c:pt idx="16">
                  <c:v>41687</c:v>
                </c:pt>
                <c:pt idx="17">
                  <c:v>41688</c:v>
                </c:pt>
                <c:pt idx="18">
                  <c:v>41689</c:v>
                </c:pt>
                <c:pt idx="19">
                  <c:v>41690</c:v>
                </c:pt>
                <c:pt idx="20">
                  <c:v>41691</c:v>
                </c:pt>
                <c:pt idx="21">
                  <c:v>41692</c:v>
                </c:pt>
                <c:pt idx="22">
                  <c:v>41693</c:v>
                </c:pt>
                <c:pt idx="23">
                  <c:v>41694</c:v>
                </c:pt>
                <c:pt idx="24">
                  <c:v>41695</c:v>
                </c:pt>
                <c:pt idx="25">
                  <c:v>41696</c:v>
                </c:pt>
                <c:pt idx="26">
                  <c:v>41697</c:v>
                </c:pt>
                <c:pt idx="27">
                  <c:v>41698</c:v>
                </c:pt>
              </c:numCache>
            </c:numRef>
          </c:cat>
          <c:val>
            <c:numRef>
              <c:f>'Februar 14'!$E$5:$E$35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FD-4F1F-AC7B-45D13277FDA0}"/>
            </c:ext>
          </c:extLst>
        </c:ser>
        <c:ser>
          <c:idx val="7"/>
          <c:order val="2"/>
          <c:tx>
            <c:strRef>
              <c:f>'Februar 14'!$K$3:$K$4</c:f>
              <c:strCache>
                <c:ptCount val="2"/>
                <c:pt idx="0">
                  <c:v>Heizung/kW 13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'Februar 14'!$C$5:$C$35</c:f>
              <c:numCache>
                <c:formatCode>m/d/yyyy</c:formatCode>
                <c:ptCount val="31"/>
                <c:pt idx="0">
                  <c:v>41671</c:v>
                </c:pt>
                <c:pt idx="1">
                  <c:v>41672</c:v>
                </c:pt>
                <c:pt idx="2">
                  <c:v>41673</c:v>
                </c:pt>
                <c:pt idx="3">
                  <c:v>41674</c:v>
                </c:pt>
                <c:pt idx="4">
                  <c:v>41675</c:v>
                </c:pt>
                <c:pt idx="5">
                  <c:v>41676</c:v>
                </c:pt>
                <c:pt idx="6">
                  <c:v>41677</c:v>
                </c:pt>
                <c:pt idx="7">
                  <c:v>41678</c:v>
                </c:pt>
                <c:pt idx="8">
                  <c:v>41679</c:v>
                </c:pt>
                <c:pt idx="9">
                  <c:v>41680</c:v>
                </c:pt>
                <c:pt idx="10">
                  <c:v>41681</c:v>
                </c:pt>
                <c:pt idx="11">
                  <c:v>41682</c:v>
                </c:pt>
                <c:pt idx="12">
                  <c:v>41683</c:v>
                </c:pt>
                <c:pt idx="13">
                  <c:v>41684</c:v>
                </c:pt>
                <c:pt idx="14">
                  <c:v>41685</c:v>
                </c:pt>
                <c:pt idx="15">
                  <c:v>41686</c:v>
                </c:pt>
                <c:pt idx="16">
                  <c:v>41687</c:v>
                </c:pt>
                <c:pt idx="17">
                  <c:v>41688</c:v>
                </c:pt>
                <c:pt idx="18">
                  <c:v>41689</c:v>
                </c:pt>
                <c:pt idx="19">
                  <c:v>41690</c:v>
                </c:pt>
                <c:pt idx="20">
                  <c:v>41691</c:v>
                </c:pt>
                <c:pt idx="21">
                  <c:v>41692</c:v>
                </c:pt>
                <c:pt idx="22">
                  <c:v>41693</c:v>
                </c:pt>
                <c:pt idx="23">
                  <c:v>41694</c:v>
                </c:pt>
                <c:pt idx="24">
                  <c:v>41695</c:v>
                </c:pt>
                <c:pt idx="25">
                  <c:v>41696</c:v>
                </c:pt>
                <c:pt idx="26">
                  <c:v>41697</c:v>
                </c:pt>
                <c:pt idx="27">
                  <c:v>41698</c:v>
                </c:pt>
              </c:numCache>
            </c:numRef>
          </c:cat>
          <c:val>
            <c:numRef>
              <c:f>'Februar 14'!$K$5:$K$35</c:f>
              <c:numCache>
                <c:formatCode>0.0</c:formatCode>
                <c:ptCount val="31"/>
                <c:pt idx="0">
                  <c:v>24.299999999999272</c:v>
                </c:pt>
                <c:pt idx="1">
                  <c:v>24.900000000001455</c:v>
                </c:pt>
                <c:pt idx="2">
                  <c:v>27.899999999999636</c:v>
                </c:pt>
                <c:pt idx="3">
                  <c:v>24.299999999999272</c:v>
                </c:pt>
                <c:pt idx="4">
                  <c:v>23</c:v>
                </c:pt>
                <c:pt idx="5">
                  <c:v>26.600000000000364</c:v>
                </c:pt>
                <c:pt idx="6">
                  <c:v>27.399999999999636</c:v>
                </c:pt>
                <c:pt idx="7">
                  <c:v>27.399999999999636</c:v>
                </c:pt>
                <c:pt idx="8">
                  <c:v>28.800000000001091</c:v>
                </c:pt>
                <c:pt idx="9">
                  <c:v>30.600000000000364</c:v>
                </c:pt>
                <c:pt idx="10">
                  <c:v>26.599999999998545</c:v>
                </c:pt>
                <c:pt idx="11">
                  <c:v>30.5</c:v>
                </c:pt>
                <c:pt idx="12">
                  <c:v>30.200000000000728</c:v>
                </c:pt>
                <c:pt idx="13">
                  <c:v>28.899999999999636</c:v>
                </c:pt>
                <c:pt idx="14">
                  <c:v>33.200000000000728</c:v>
                </c:pt>
                <c:pt idx="15">
                  <c:v>27.600000000000364</c:v>
                </c:pt>
                <c:pt idx="16">
                  <c:v>27.199999999998909</c:v>
                </c:pt>
                <c:pt idx="17">
                  <c:v>25.5</c:v>
                </c:pt>
                <c:pt idx="18">
                  <c:v>28.899999999999636</c:v>
                </c:pt>
                <c:pt idx="19">
                  <c:v>29.600000000000364</c:v>
                </c:pt>
                <c:pt idx="20">
                  <c:v>29.200000000000728</c:v>
                </c:pt>
                <c:pt idx="21">
                  <c:v>34.100000000000364</c:v>
                </c:pt>
                <c:pt idx="22">
                  <c:v>33.799999999999272</c:v>
                </c:pt>
                <c:pt idx="23">
                  <c:v>32</c:v>
                </c:pt>
                <c:pt idx="24">
                  <c:v>30.399999999999636</c:v>
                </c:pt>
                <c:pt idx="25">
                  <c:v>30.100000000000364</c:v>
                </c:pt>
                <c:pt idx="26">
                  <c:v>30.600000000000364</c:v>
                </c:pt>
                <c:pt idx="27">
                  <c:v>27.899999999999636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FD-4F1F-AC7B-45D13277FDA0}"/>
            </c:ext>
          </c:extLst>
        </c:ser>
        <c:ser>
          <c:idx val="8"/>
          <c:order val="3"/>
          <c:tx>
            <c:strRef>
              <c:f>'Februar 14'!$L$3:$L$4</c:f>
              <c:strCache>
                <c:ptCount val="2"/>
                <c:pt idx="0">
                  <c:v>Strom/kW 13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cat>
            <c:numRef>
              <c:f>'Februar 14'!$C$5:$C$35</c:f>
              <c:numCache>
                <c:formatCode>m/d/yyyy</c:formatCode>
                <c:ptCount val="31"/>
                <c:pt idx="0">
                  <c:v>41671</c:v>
                </c:pt>
                <c:pt idx="1">
                  <c:v>41672</c:v>
                </c:pt>
                <c:pt idx="2">
                  <c:v>41673</c:v>
                </c:pt>
                <c:pt idx="3">
                  <c:v>41674</c:v>
                </c:pt>
                <c:pt idx="4">
                  <c:v>41675</c:v>
                </c:pt>
                <c:pt idx="5">
                  <c:v>41676</c:v>
                </c:pt>
                <c:pt idx="6">
                  <c:v>41677</c:v>
                </c:pt>
                <c:pt idx="7">
                  <c:v>41678</c:v>
                </c:pt>
                <c:pt idx="8">
                  <c:v>41679</c:v>
                </c:pt>
                <c:pt idx="9">
                  <c:v>41680</c:v>
                </c:pt>
                <c:pt idx="10">
                  <c:v>41681</c:v>
                </c:pt>
                <c:pt idx="11">
                  <c:v>41682</c:v>
                </c:pt>
                <c:pt idx="12">
                  <c:v>41683</c:v>
                </c:pt>
                <c:pt idx="13">
                  <c:v>41684</c:v>
                </c:pt>
                <c:pt idx="14">
                  <c:v>41685</c:v>
                </c:pt>
                <c:pt idx="15">
                  <c:v>41686</c:v>
                </c:pt>
                <c:pt idx="16">
                  <c:v>41687</c:v>
                </c:pt>
                <c:pt idx="17">
                  <c:v>41688</c:v>
                </c:pt>
                <c:pt idx="18">
                  <c:v>41689</c:v>
                </c:pt>
                <c:pt idx="19">
                  <c:v>41690</c:v>
                </c:pt>
                <c:pt idx="20">
                  <c:v>41691</c:v>
                </c:pt>
                <c:pt idx="21">
                  <c:v>41692</c:v>
                </c:pt>
                <c:pt idx="22">
                  <c:v>41693</c:v>
                </c:pt>
                <c:pt idx="23">
                  <c:v>41694</c:v>
                </c:pt>
                <c:pt idx="24">
                  <c:v>41695</c:v>
                </c:pt>
                <c:pt idx="25">
                  <c:v>41696</c:v>
                </c:pt>
                <c:pt idx="26">
                  <c:v>41697</c:v>
                </c:pt>
                <c:pt idx="27">
                  <c:v>41698</c:v>
                </c:pt>
              </c:numCache>
            </c:numRef>
          </c:cat>
          <c:val>
            <c:numRef>
              <c:f>'Februar 14'!$L$5:$L$35</c:f>
              <c:numCache>
                <c:formatCode>0.0</c:formatCode>
                <c:ptCount val="31"/>
                <c:pt idx="0">
                  <c:v>15.700000000000728</c:v>
                </c:pt>
                <c:pt idx="1">
                  <c:v>10.200000000000728</c:v>
                </c:pt>
                <c:pt idx="2">
                  <c:v>11</c:v>
                </c:pt>
                <c:pt idx="3">
                  <c:v>15.399999999997817</c:v>
                </c:pt>
                <c:pt idx="4">
                  <c:v>17.400000000001455</c:v>
                </c:pt>
                <c:pt idx="5">
                  <c:v>13.5</c:v>
                </c:pt>
                <c:pt idx="6">
                  <c:v>12.299999999999272</c:v>
                </c:pt>
                <c:pt idx="7">
                  <c:v>12.299999999999272</c:v>
                </c:pt>
                <c:pt idx="8">
                  <c:v>14.400000000001455</c:v>
                </c:pt>
                <c:pt idx="9">
                  <c:v>11.799999999999272</c:v>
                </c:pt>
                <c:pt idx="10">
                  <c:v>13.200000000000728</c:v>
                </c:pt>
                <c:pt idx="11">
                  <c:v>13</c:v>
                </c:pt>
                <c:pt idx="12">
                  <c:v>16.700000000000728</c:v>
                </c:pt>
                <c:pt idx="13">
                  <c:v>19</c:v>
                </c:pt>
                <c:pt idx="14">
                  <c:v>15.799999999999272</c:v>
                </c:pt>
                <c:pt idx="15">
                  <c:v>12.599999999998545</c:v>
                </c:pt>
                <c:pt idx="16">
                  <c:v>15.900000000001455</c:v>
                </c:pt>
                <c:pt idx="17">
                  <c:v>11.599999999998545</c:v>
                </c:pt>
                <c:pt idx="18">
                  <c:v>13.80000000000291</c:v>
                </c:pt>
                <c:pt idx="19">
                  <c:v>18.099999999998545</c:v>
                </c:pt>
                <c:pt idx="20">
                  <c:v>12.700000000000728</c:v>
                </c:pt>
                <c:pt idx="21">
                  <c:v>13.299999999999272</c:v>
                </c:pt>
                <c:pt idx="22">
                  <c:v>12.599999999998545</c:v>
                </c:pt>
                <c:pt idx="23">
                  <c:v>19.400000000001455</c:v>
                </c:pt>
                <c:pt idx="24">
                  <c:v>13.400000000001455</c:v>
                </c:pt>
                <c:pt idx="25">
                  <c:v>12.5</c:v>
                </c:pt>
                <c:pt idx="26">
                  <c:v>14.299999999999272</c:v>
                </c:pt>
                <c:pt idx="27">
                  <c:v>12.899999999997817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DFD-4F1F-AC7B-45D13277F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46688"/>
        <c:axId val="203348224"/>
      </c:lineChart>
      <c:dateAx>
        <c:axId val="2033466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3348224"/>
        <c:crosses val="autoZero"/>
        <c:auto val="1"/>
        <c:lblOffset val="100"/>
        <c:baseTimeUnit val="days"/>
      </c:dateAx>
      <c:valAx>
        <c:axId val="203348224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334668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'März 14 '!$D$3:$D$4</c:f>
              <c:strCache>
                <c:ptCount val="2"/>
                <c:pt idx="0">
                  <c:v>Heizung/kW 14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'März 14 '!$C$5:$C$35</c:f>
              <c:numCache>
                <c:formatCode>m/d/yyyy</c:formatCode>
                <c:ptCount val="31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41726</c:v>
                </c:pt>
                <c:pt idx="28">
                  <c:v>41727</c:v>
                </c:pt>
                <c:pt idx="29">
                  <c:v>41728</c:v>
                </c:pt>
                <c:pt idx="30">
                  <c:v>41729</c:v>
                </c:pt>
              </c:numCache>
            </c:numRef>
          </c:cat>
          <c:val>
            <c:numRef>
              <c:f>'März 14 '!$D$5:$D$35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0B-40D6-AF52-0C017FBC3DC4}"/>
            </c:ext>
          </c:extLst>
        </c:ser>
        <c:ser>
          <c:idx val="1"/>
          <c:order val="1"/>
          <c:tx>
            <c:strRef>
              <c:f>'März 14 '!$E$3:$E$4</c:f>
              <c:strCache>
                <c:ptCount val="2"/>
                <c:pt idx="0">
                  <c:v>Strom/kW 14</c:v>
                </c:pt>
              </c:strCache>
            </c:strRef>
          </c:tx>
          <c:spPr>
            <a:ln>
              <a:solidFill>
                <a:srgbClr val="00CC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00CC00"/>
                </a:solidFill>
              </a:ln>
            </c:spPr>
            <c:trendlineType val="linear"/>
            <c:dispRSqr val="0"/>
            <c:dispEq val="0"/>
          </c:trendline>
          <c:cat>
            <c:numRef>
              <c:f>'März 14 '!$C$5:$C$35</c:f>
              <c:numCache>
                <c:formatCode>m/d/yyyy</c:formatCode>
                <c:ptCount val="31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41726</c:v>
                </c:pt>
                <c:pt idx="28">
                  <c:v>41727</c:v>
                </c:pt>
                <c:pt idx="29">
                  <c:v>41728</c:v>
                </c:pt>
                <c:pt idx="30">
                  <c:v>41729</c:v>
                </c:pt>
              </c:numCache>
            </c:numRef>
          </c:cat>
          <c:val>
            <c:numRef>
              <c:f>'März 14 '!$E$5:$E$35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0B-40D6-AF52-0C017FBC3DC4}"/>
            </c:ext>
          </c:extLst>
        </c:ser>
        <c:ser>
          <c:idx val="7"/>
          <c:order val="2"/>
          <c:tx>
            <c:strRef>
              <c:f>'März 14 '!$K$3:$K$4</c:f>
              <c:strCache>
                <c:ptCount val="2"/>
                <c:pt idx="0">
                  <c:v>Heizung/kW 13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'März 14 '!$C$5:$C$35</c:f>
              <c:numCache>
                <c:formatCode>m/d/yyyy</c:formatCode>
                <c:ptCount val="31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41726</c:v>
                </c:pt>
                <c:pt idx="28">
                  <c:v>41727</c:v>
                </c:pt>
                <c:pt idx="29">
                  <c:v>41728</c:v>
                </c:pt>
                <c:pt idx="30">
                  <c:v>41729</c:v>
                </c:pt>
              </c:numCache>
            </c:numRef>
          </c:cat>
          <c:val>
            <c:numRef>
              <c:f>'März 14 '!$K$5:$K$35</c:f>
              <c:numCache>
                <c:formatCode>0.0</c:formatCode>
                <c:ptCount val="31"/>
                <c:pt idx="0">
                  <c:v>27.799999999999272</c:v>
                </c:pt>
                <c:pt idx="1">
                  <c:v>26.700000000000728</c:v>
                </c:pt>
                <c:pt idx="2">
                  <c:v>28.899999999999636</c:v>
                </c:pt>
                <c:pt idx="3">
                  <c:v>29.5</c:v>
                </c:pt>
                <c:pt idx="4">
                  <c:v>26</c:v>
                </c:pt>
                <c:pt idx="5">
                  <c:v>25.600000000000364</c:v>
                </c:pt>
                <c:pt idx="6">
                  <c:v>20.399999999999636</c:v>
                </c:pt>
                <c:pt idx="7">
                  <c:v>18.700000000000728</c:v>
                </c:pt>
                <c:pt idx="8">
                  <c:v>18.600000000000364</c:v>
                </c:pt>
                <c:pt idx="9">
                  <c:v>19.799999999999272</c:v>
                </c:pt>
                <c:pt idx="10">
                  <c:v>18.5</c:v>
                </c:pt>
                <c:pt idx="11">
                  <c:v>23.700000000000728</c:v>
                </c:pt>
                <c:pt idx="12">
                  <c:v>28</c:v>
                </c:pt>
                <c:pt idx="13">
                  <c:v>31.5</c:v>
                </c:pt>
                <c:pt idx="14">
                  <c:v>25.799999999999272</c:v>
                </c:pt>
                <c:pt idx="15">
                  <c:v>31.900000000001455</c:v>
                </c:pt>
                <c:pt idx="16">
                  <c:v>24.399999999997817</c:v>
                </c:pt>
                <c:pt idx="17">
                  <c:v>21.700000000000728</c:v>
                </c:pt>
                <c:pt idx="18">
                  <c:v>24.099999999998545</c:v>
                </c:pt>
                <c:pt idx="19">
                  <c:v>24.200000000000728</c:v>
                </c:pt>
                <c:pt idx="20">
                  <c:v>23.5</c:v>
                </c:pt>
                <c:pt idx="21">
                  <c:v>24.600000000002183</c:v>
                </c:pt>
                <c:pt idx="22">
                  <c:v>27.899999999997817</c:v>
                </c:pt>
                <c:pt idx="23">
                  <c:v>26.200000000000728</c:v>
                </c:pt>
                <c:pt idx="24">
                  <c:v>24.5</c:v>
                </c:pt>
                <c:pt idx="25">
                  <c:v>32.5</c:v>
                </c:pt>
                <c:pt idx="26">
                  <c:v>27.200000000000728</c:v>
                </c:pt>
                <c:pt idx="27">
                  <c:v>26.399999999997817</c:v>
                </c:pt>
                <c:pt idx="28">
                  <c:v>25.100000000002183</c:v>
                </c:pt>
                <c:pt idx="29">
                  <c:v>25.5</c:v>
                </c:pt>
                <c:pt idx="30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0B-40D6-AF52-0C017FBC3DC4}"/>
            </c:ext>
          </c:extLst>
        </c:ser>
        <c:ser>
          <c:idx val="8"/>
          <c:order val="3"/>
          <c:tx>
            <c:strRef>
              <c:f>'März 14 '!$L$3:$L$4</c:f>
              <c:strCache>
                <c:ptCount val="2"/>
                <c:pt idx="0">
                  <c:v>Strom/kW 13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cat>
            <c:numRef>
              <c:f>'März 14 '!$C$5:$C$35</c:f>
              <c:numCache>
                <c:formatCode>m/d/yyyy</c:formatCode>
                <c:ptCount val="31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41726</c:v>
                </c:pt>
                <c:pt idx="28">
                  <c:v>41727</c:v>
                </c:pt>
                <c:pt idx="29">
                  <c:v>41728</c:v>
                </c:pt>
                <c:pt idx="30">
                  <c:v>41729</c:v>
                </c:pt>
              </c:numCache>
            </c:numRef>
          </c:cat>
          <c:val>
            <c:numRef>
              <c:f>'März 14 '!$L$5:$L$35</c:f>
              <c:numCache>
                <c:formatCode>0.0</c:formatCode>
                <c:ptCount val="31"/>
                <c:pt idx="0">
                  <c:v>17.400000000001455</c:v>
                </c:pt>
                <c:pt idx="1">
                  <c:v>11</c:v>
                </c:pt>
                <c:pt idx="2">
                  <c:v>11.799999999999272</c:v>
                </c:pt>
                <c:pt idx="3">
                  <c:v>13.900000000001455</c:v>
                </c:pt>
                <c:pt idx="4">
                  <c:v>17.299999999999272</c:v>
                </c:pt>
                <c:pt idx="5">
                  <c:v>16.299999999999272</c:v>
                </c:pt>
                <c:pt idx="6">
                  <c:v>10.600000000002183</c:v>
                </c:pt>
                <c:pt idx="7">
                  <c:v>20.899999999997817</c:v>
                </c:pt>
                <c:pt idx="8">
                  <c:v>11</c:v>
                </c:pt>
                <c:pt idx="9">
                  <c:v>10.100000000002183</c:v>
                </c:pt>
                <c:pt idx="10">
                  <c:v>10.299999999999272</c:v>
                </c:pt>
                <c:pt idx="11">
                  <c:v>12</c:v>
                </c:pt>
                <c:pt idx="12">
                  <c:v>16.799999999999272</c:v>
                </c:pt>
                <c:pt idx="13">
                  <c:v>12.599999999998545</c:v>
                </c:pt>
                <c:pt idx="14">
                  <c:v>12.100000000002183</c:v>
                </c:pt>
                <c:pt idx="15">
                  <c:v>16.200000000000728</c:v>
                </c:pt>
                <c:pt idx="16">
                  <c:v>22.5</c:v>
                </c:pt>
                <c:pt idx="17">
                  <c:v>14.299999999999272</c:v>
                </c:pt>
                <c:pt idx="18">
                  <c:v>16.399999999997817</c:v>
                </c:pt>
                <c:pt idx="19">
                  <c:v>11.80000000000291</c:v>
                </c:pt>
                <c:pt idx="20">
                  <c:v>11.5</c:v>
                </c:pt>
                <c:pt idx="21">
                  <c:v>12</c:v>
                </c:pt>
                <c:pt idx="22">
                  <c:v>11</c:v>
                </c:pt>
                <c:pt idx="23">
                  <c:v>10.899999999997817</c:v>
                </c:pt>
                <c:pt idx="24">
                  <c:v>14.900000000001455</c:v>
                </c:pt>
                <c:pt idx="25">
                  <c:v>12.5</c:v>
                </c:pt>
                <c:pt idx="26">
                  <c:v>17.099999999998545</c:v>
                </c:pt>
                <c:pt idx="27">
                  <c:v>18.700000000000728</c:v>
                </c:pt>
                <c:pt idx="28">
                  <c:v>11.700000000000728</c:v>
                </c:pt>
                <c:pt idx="29">
                  <c:v>11.5</c:v>
                </c:pt>
                <c:pt idx="3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20B-40D6-AF52-0C017FBC3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80032"/>
        <c:axId val="205981568"/>
      </c:lineChart>
      <c:dateAx>
        <c:axId val="2059800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5981568"/>
        <c:crosses val="autoZero"/>
        <c:auto val="1"/>
        <c:lblOffset val="100"/>
        <c:baseTimeUnit val="days"/>
      </c:dateAx>
      <c:valAx>
        <c:axId val="205981568"/>
        <c:scaling>
          <c:orientation val="minMax"/>
          <c:max val="36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598003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'April 14 '!$D$3:$D$4</c:f>
              <c:strCache>
                <c:ptCount val="2"/>
                <c:pt idx="0">
                  <c:v>Heizung/kW 14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'April 14 '!$C$5:$C$35</c:f>
              <c:numCache>
                <c:formatCode>m/d/yyyy</c:formatCode>
                <c:ptCount val="31"/>
                <c:pt idx="0">
                  <c:v>41730</c:v>
                </c:pt>
                <c:pt idx="1">
                  <c:v>41731</c:v>
                </c:pt>
                <c:pt idx="2">
                  <c:v>41732</c:v>
                </c:pt>
                <c:pt idx="3">
                  <c:v>41733</c:v>
                </c:pt>
                <c:pt idx="4">
                  <c:v>41734</c:v>
                </c:pt>
                <c:pt idx="5">
                  <c:v>41735</c:v>
                </c:pt>
                <c:pt idx="6">
                  <c:v>41736</c:v>
                </c:pt>
                <c:pt idx="7">
                  <c:v>41737</c:v>
                </c:pt>
                <c:pt idx="8">
                  <c:v>41738</c:v>
                </c:pt>
                <c:pt idx="9">
                  <c:v>41739</c:v>
                </c:pt>
                <c:pt idx="10">
                  <c:v>41740</c:v>
                </c:pt>
                <c:pt idx="11">
                  <c:v>41741</c:v>
                </c:pt>
                <c:pt idx="12">
                  <c:v>41742</c:v>
                </c:pt>
                <c:pt idx="13">
                  <c:v>41743</c:v>
                </c:pt>
                <c:pt idx="14">
                  <c:v>41744</c:v>
                </c:pt>
                <c:pt idx="15">
                  <c:v>41745</c:v>
                </c:pt>
                <c:pt idx="16">
                  <c:v>41746</c:v>
                </c:pt>
                <c:pt idx="17">
                  <c:v>41747</c:v>
                </c:pt>
                <c:pt idx="18">
                  <c:v>41748</c:v>
                </c:pt>
                <c:pt idx="19">
                  <c:v>41749</c:v>
                </c:pt>
                <c:pt idx="20">
                  <c:v>41750</c:v>
                </c:pt>
                <c:pt idx="21">
                  <c:v>41751</c:v>
                </c:pt>
                <c:pt idx="22">
                  <c:v>41752</c:v>
                </c:pt>
                <c:pt idx="23">
                  <c:v>41753</c:v>
                </c:pt>
                <c:pt idx="24">
                  <c:v>41754</c:v>
                </c:pt>
                <c:pt idx="25">
                  <c:v>41755</c:v>
                </c:pt>
                <c:pt idx="26">
                  <c:v>41756</c:v>
                </c:pt>
                <c:pt idx="27">
                  <c:v>41757</c:v>
                </c:pt>
                <c:pt idx="28">
                  <c:v>41758</c:v>
                </c:pt>
                <c:pt idx="29">
                  <c:v>41759</c:v>
                </c:pt>
              </c:numCache>
            </c:numRef>
          </c:cat>
          <c:val>
            <c:numRef>
              <c:f>'April 14 '!$D$5:$D$35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1-48E0-9E5A-C5F7065401C6}"/>
            </c:ext>
          </c:extLst>
        </c:ser>
        <c:ser>
          <c:idx val="1"/>
          <c:order val="1"/>
          <c:tx>
            <c:strRef>
              <c:f>'April 14 '!$E$3:$E$4</c:f>
              <c:strCache>
                <c:ptCount val="2"/>
                <c:pt idx="0">
                  <c:v>Strom/kW 14</c:v>
                </c:pt>
              </c:strCache>
            </c:strRef>
          </c:tx>
          <c:spPr>
            <a:ln>
              <a:solidFill>
                <a:srgbClr val="00CC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00CC00"/>
                </a:solidFill>
              </a:ln>
            </c:spPr>
            <c:trendlineType val="linear"/>
            <c:dispRSqr val="0"/>
            <c:dispEq val="0"/>
          </c:trendline>
          <c:cat>
            <c:numRef>
              <c:f>'April 14 '!$C$5:$C$35</c:f>
              <c:numCache>
                <c:formatCode>m/d/yyyy</c:formatCode>
                <c:ptCount val="31"/>
                <c:pt idx="0">
                  <c:v>41730</c:v>
                </c:pt>
                <c:pt idx="1">
                  <c:v>41731</c:v>
                </c:pt>
                <c:pt idx="2">
                  <c:v>41732</c:v>
                </c:pt>
                <c:pt idx="3">
                  <c:v>41733</c:v>
                </c:pt>
                <c:pt idx="4">
                  <c:v>41734</c:v>
                </c:pt>
                <c:pt idx="5">
                  <c:v>41735</c:v>
                </c:pt>
                <c:pt idx="6">
                  <c:v>41736</c:v>
                </c:pt>
                <c:pt idx="7">
                  <c:v>41737</c:v>
                </c:pt>
                <c:pt idx="8">
                  <c:v>41738</c:v>
                </c:pt>
                <c:pt idx="9">
                  <c:v>41739</c:v>
                </c:pt>
                <c:pt idx="10">
                  <c:v>41740</c:v>
                </c:pt>
                <c:pt idx="11">
                  <c:v>41741</c:v>
                </c:pt>
                <c:pt idx="12">
                  <c:v>41742</c:v>
                </c:pt>
                <c:pt idx="13">
                  <c:v>41743</c:v>
                </c:pt>
                <c:pt idx="14">
                  <c:v>41744</c:v>
                </c:pt>
                <c:pt idx="15">
                  <c:v>41745</c:v>
                </c:pt>
                <c:pt idx="16">
                  <c:v>41746</c:v>
                </c:pt>
                <c:pt idx="17">
                  <c:v>41747</c:v>
                </c:pt>
                <c:pt idx="18">
                  <c:v>41748</c:v>
                </c:pt>
                <c:pt idx="19">
                  <c:v>41749</c:v>
                </c:pt>
                <c:pt idx="20">
                  <c:v>41750</c:v>
                </c:pt>
                <c:pt idx="21">
                  <c:v>41751</c:v>
                </c:pt>
                <c:pt idx="22">
                  <c:v>41752</c:v>
                </c:pt>
                <c:pt idx="23">
                  <c:v>41753</c:v>
                </c:pt>
                <c:pt idx="24">
                  <c:v>41754</c:v>
                </c:pt>
                <c:pt idx="25">
                  <c:v>41755</c:v>
                </c:pt>
                <c:pt idx="26">
                  <c:v>41756</c:v>
                </c:pt>
                <c:pt idx="27">
                  <c:v>41757</c:v>
                </c:pt>
                <c:pt idx="28">
                  <c:v>41758</c:v>
                </c:pt>
                <c:pt idx="29">
                  <c:v>41759</c:v>
                </c:pt>
              </c:numCache>
            </c:numRef>
          </c:cat>
          <c:val>
            <c:numRef>
              <c:f>'April 14 '!$E$5:$E$35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91-48E0-9E5A-C5F7065401C6}"/>
            </c:ext>
          </c:extLst>
        </c:ser>
        <c:ser>
          <c:idx val="7"/>
          <c:order val="2"/>
          <c:tx>
            <c:strRef>
              <c:f>'April 14 '!$J$3:$J$4</c:f>
              <c:strCache>
                <c:ptCount val="2"/>
                <c:pt idx="0">
                  <c:v>Heizung/kW 13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'April 14 '!$C$5:$C$35</c:f>
              <c:numCache>
                <c:formatCode>m/d/yyyy</c:formatCode>
                <c:ptCount val="31"/>
                <c:pt idx="0">
                  <c:v>41730</c:v>
                </c:pt>
                <c:pt idx="1">
                  <c:v>41731</c:v>
                </c:pt>
                <c:pt idx="2">
                  <c:v>41732</c:v>
                </c:pt>
                <c:pt idx="3">
                  <c:v>41733</c:v>
                </c:pt>
                <c:pt idx="4">
                  <c:v>41734</c:v>
                </c:pt>
                <c:pt idx="5">
                  <c:v>41735</c:v>
                </c:pt>
                <c:pt idx="6">
                  <c:v>41736</c:v>
                </c:pt>
                <c:pt idx="7">
                  <c:v>41737</c:v>
                </c:pt>
                <c:pt idx="8">
                  <c:v>41738</c:v>
                </c:pt>
                <c:pt idx="9">
                  <c:v>41739</c:v>
                </c:pt>
                <c:pt idx="10">
                  <c:v>41740</c:v>
                </c:pt>
                <c:pt idx="11">
                  <c:v>41741</c:v>
                </c:pt>
                <c:pt idx="12">
                  <c:v>41742</c:v>
                </c:pt>
                <c:pt idx="13">
                  <c:v>41743</c:v>
                </c:pt>
                <c:pt idx="14">
                  <c:v>41744</c:v>
                </c:pt>
                <c:pt idx="15">
                  <c:v>41745</c:v>
                </c:pt>
                <c:pt idx="16">
                  <c:v>41746</c:v>
                </c:pt>
                <c:pt idx="17">
                  <c:v>41747</c:v>
                </c:pt>
                <c:pt idx="18">
                  <c:v>41748</c:v>
                </c:pt>
                <c:pt idx="19">
                  <c:v>41749</c:v>
                </c:pt>
                <c:pt idx="20">
                  <c:v>41750</c:v>
                </c:pt>
                <c:pt idx="21">
                  <c:v>41751</c:v>
                </c:pt>
                <c:pt idx="22">
                  <c:v>41752</c:v>
                </c:pt>
                <c:pt idx="23">
                  <c:v>41753</c:v>
                </c:pt>
                <c:pt idx="24">
                  <c:v>41754</c:v>
                </c:pt>
                <c:pt idx="25">
                  <c:v>41755</c:v>
                </c:pt>
                <c:pt idx="26">
                  <c:v>41756</c:v>
                </c:pt>
                <c:pt idx="27">
                  <c:v>41757</c:v>
                </c:pt>
                <c:pt idx="28">
                  <c:v>41758</c:v>
                </c:pt>
                <c:pt idx="29">
                  <c:v>41759</c:v>
                </c:pt>
              </c:numCache>
            </c:numRef>
          </c:cat>
          <c:val>
            <c:numRef>
              <c:f>'April 14 '!$J$5:$J$35</c:f>
              <c:numCache>
                <c:formatCode>0.0</c:formatCode>
                <c:ptCount val="31"/>
                <c:pt idx="0">
                  <c:v>26.700000000000728</c:v>
                </c:pt>
                <c:pt idx="1">
                  <c:v>23.399999999997817</c:v>
                </c:pt>
                <c:pt idx="2">
                  <c:v>27.900000000001455</c:v>
                </c:pt>
                <c:pt idx="3">
                  <c:v>26.299999999999272</c:v>
                </c:pt>
                <c:pt idx="4">
                  <c:v>24.299999999999272</c:v>
                </c:pt>
                <c:pt idx="5">
                  <c:v>27.299999999999272</c:v>
                </c:pt>
                <c:pt idx="6">
                  <c:v>23.900000000001455</c:v>
                </c:pt>
                <c:pt idx="7">
                  <c:v>24.299999999999272</c:v>
                </c:pt>
                <c:pt idx="8">
                  <c:v>20.799999999999272</c:v>
                </c:pt>
                <c:pt idx="9">
                  <c:v>20.100000000002183</c:v>
                </c:pt>
                <c:pt idx="10">
                  <c:v>20.200000000000728</c:v>
                </c:pt>
                <c:pt idx="11">
                  <c:v>16</c:v>
                </c:pt>
                <c:pt idx="12">
                  <c:v>22.099999999998545</c:v>
                </c:pt>
                <c:pt idx="13">
                  <c:v>14.700000000000728</c:v>
                </c:pt>
                <c:pt idx="14">
                  <c:v>6.5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91-48E0-9E5A-C5F7065401C6}"/>
            </c:ext>
          </c:extLst>
        </c:ser>
        <c:ser>
          <c:idx val="8"/>
          <c:order val="3"/>
          <c:tx>
            <c:strRef>
              <c:f>'April 14 '!$K$3:$K$4</c:f>
              <c:strCache>
                <c:ptCount val="2"/>
                <c:pt idx="0">
                  <c:v>Strom/kW 13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cat>
            <c:numRef>
              <c:f>'April 14 '!$C$5:$C$35</c:f>
              <c:numCache>
                <c:formatCode>m/d/yyyy</c:formatCode>
                <c:ptCount val="31"/>
                <c:pt idx="0">
                  <c:v>41730</c:v>
                </c:pt>
                <c:pt idx="1">
                  <c:v>41731</c:v>
                </c:pt>
                <c:pt idx="2">
                  <c:v>41732</c:v>
                </c:pt>
                <c:pt idx="3">
                  <c:v>41733</c:v>
                </c:pt>
                <c:pt idx="4">
                  <c:v>41734</c:v>
                </c:pt>
                <c:pt idx="5">
                  <c:v>41735</c:v>
                </c:pt>
                <c:pt idx="6">
                  <c:v>41736</c:v>
                </c:pt>
                <c:pt idx="7">
                  <c:v>41737</c:v>
                </c:pt>
                <c:pt idx="8">
                  <c:v>41738</c:v>
                </c:pt>
                <c:pt idx="9">
                  <c:v>41739</c:v>
                </c:pt>
                <c:pt idx="10">
                  <c:v>41740</c:v>
                </c:pt>
                <c:pt idx="11">
                  <c:v>41741</c:v>
                </c:pt>
                <c:pt idx="12">
                  <c:v>41742</c:v>
                </c:pt>
                <c:pt idx="13">
                  <c:v>41743</c:v>
                </c:pt>
                <c:pt idx="14">
                  <c:v>41744</c:v>
                </c:pt>
                <c:pt idx="15">
                  <c:v>41745</c:v>
                </c:pt>
                <c:pt idx="16">
                  <c:v>41746</c:v>
                </c:pt>
                <c:pt idx="17">
                  <c:v>41747</c:v>
                </c:pt>
                <c:pt idx="18">
                  <c:v>41748</c:v>
                </c:pt>
                <c:pt idx="19">
                  <c:v>41749</c:v>
                </c:pt>
                <c:pt idx="20">
                  <c:v>41750</c:v>
                </c:pt>
                <c:pt idx="21">
                  <c:v>41751</c:v>
                </c:pt>
                <c:pt idx="22">
                  <c:v>41752</c:v>
                </c:pt>
                <c:pt idx="23">
                  <c:v>41753</c:v>
                </c:pt>
                <c:pt idx="24">
                  <c:v>41754</c:v>
                </c:pt>
                <c:pt idx="25">
                  <c:v>41755</c:v>
                </c:pt>
                <c:pt idx="26">
                  <c:v>41756</c:v>
                </c:pt>
                <c:pt idx="27">
                  <c:v>41757</c:v>
                </c:pt>
                <c:pt idx="28">
                  <c:v>41758</c:v>
                </c:pt>
                <c:pt idx="29">
                  <c:v>41759</c:v>
                </c:pt>
              </c:numCache>
            </c:numRef>
          </c:cat>
          <c:val>
            <c:numRef>
              <c:f>'April 14 '!$K$5:$K$35</c:f>
              <c:numCache>
                <c:formatCode>0.0</c:formatCode>
                <c:ptCount val="31"/>
                <c:pt idx="0">
                  <c:v>13.899999999997817</c:v>
                </c:pt>
                <c:pt idx="1">
                  <c:v>9</c:v>
                </c:pt>
                <c:pt idx="2">
                  <c:v>13.80000000000291</c:v>
                </c:pt>
                <c:pt idx="3">
                  <c:v>10.399999999997817</c:v>
                </c:pt>
                <c:pt idx="4">
                  <c:v>11.400000000001455</c:v>
                </c:pt>
                <c:pt idx="5">
                  <c:v>10.5</c:v>
                </c:pt>
                <c:pt idx="6">
                  <c:v>15.700000000000728</c:v>
                </c:pt>
                <c:pt idx="7">
                  <c:v>11.399999999997817</c:v>
                </c:pt>
                <c:pt idx="8">
                  <c:v>20.900000000001455</c:v>
                </c:pt>
                <c:pt idx="9">
                  <c:v>16.599999999998545</c:v>
                </c:pt>
                <c:pt idx="10">
                  <c:v>10.600000000002183</c:v>
                </c:pt>
                <c:pt idx="11">
                  <c:v>12.5</c:v>
                </c:pt>
                <c:pt idx="12">
                  <c:v>10.399999999997817</c:v>
                </c:pt>
                <c:pt idx="13">
                  <c:v>9.6000000000021828</c:v>
                </c:pt>
                <c:pt idx="14">
                  <c:v>15.799999999999272</c:v>
                </c:pt>
                <c:pt idx="15">
                  <c:v>12.599999999998545</c:v>
                </c:pt>
                <c:pt idx="16">
                  <c:v>10.5</c:v>
                </c:pt>
                <c:pt idx="17">
                  <c:v>16.700000000000728</c:v>
                </c:pt>
                <c:pt idx="18">
                  <c:v>17.700000000000699</c:v>
                </c:pt>
                <c:pt idx="19">
                  <c:v>10.100000000002183</c:v>
                </c:pt>
                <c:pt idx="20">
                  <c:v>8.1999999999970896</c:v>
                </c:pt>
                <c:pt idx="21">
                  <c:v>13.5</c:v>
                </c:pt>
                <c:pt idx="22">
                  <c:v>14.400000000001455</c:v>
                </c:pt>
                <c:pt idx="23">
                  <c:v>17.900000000001455</c:v>
                </c:pt>
                <c:pt idx="24">
                  <c:v>12.19999999999709</c:v>
                </c:pt>
                <c:pt idx="25">
                  <c:v>14</c:v>
                </c:pt>
                <c:pt idx="26">
                  <c:v>10.400000000001455</c:v>
                </c:pt>
                <c:pt idx="27">
                  <c:v>14.599999999998545</c:v>
                </c:pt>
                <c:pt idx="28">
                  <c:v>8.3000000000029104</c:v>
                </c:pt>
                <c:pt idx="29">
                  <c:v>11.899999999997817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91-48E0-9E5A-C5F706540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41504"/>
        <c:axId val="206743040"/>
      </c:lineChart>
      <c:dateAx>
        <c:axId val="2067415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6743040"/>
        <c:crosses val="autoZero"/>
        <c:auto val="1"/>
        <c:lblOffset val="100"/>
        <c:baseTimeUnit val="days"/>
      </c:dateAx>
      <c:valAx>
        <c:axId val="206743040"/>
        <c:scaling>
          <c:orientation val="minMax"/>
          <c:max val="36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674150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 14'!$D$3:$D$4</c:f>
              <c:strCache>
                <c:ptCount val="2"/>
                <c:pt idx="0">
                  <c:v>Heizung/kW 14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'Mai 14'!$C$5:$C$35</c:f>
              <c:numCache>
                <c:formatCode>m/d/yyyy</c:formatCode>
                <c:ptCount val="31"/>
                <c:pt idx="0">
                  <c:v>41760</c:v>
                </c:pt>
                <c:pt idx="1">
                  <c:v>41761</c:v>
                </c:pt>
                <c:pt idx="2">
                  <c:v>41762</c:v>
                </c:pt>
                <c:pt idx="3">
                  <c:v>41763</c:v>
                </c:pt>
                <c:pt idx="4">
                  <c:v>41764</c:v>
                </c:pt>
                <c:pt idx="5">
                  <c:v>41765</c:v>
                </c:pt>
                <c:pt idx="6">
                  <c:v>41766</c:v>
                </c:pt>
                <c:pt idx="7">
                  <c:v>41767</c:v>
                </c:pt>
                <c:pt idx="8">
                  <c:v>41768</c:v>
                </c:pt>
                <c:pt idx="9">
                  <c:v>41769</c:v>
                </c:pt>
                <c:pt idx="10">
                  <c:v>41770</c:v>
                </c:pt>
                <c:pt idx="11">
                  <c:v>41771</c:v>
                </c:pt>
                <c:pt idx="12">
                  <c:v>41772</c:v>
                </c:pt>
                <c:pt idx="13">
                  <c:v>41773</c:v>
                </c:pt>
                <c:pt idx="14">
                  <c:v>41774</c:v>
                </c:pt>
                <c:pt idx="15">
                  <c:v>41775</c:v>
                </c:pt>
                <c:pt idx="16">
                  <c:v>41776</c:v>
                </c:pt>
                <c:pt idx="17">
                  <c:v>41777</c:v>
                </c:pt>
                <c:pt idx="18">
                  <c:v>41778</c:v>
                </c:pt>
                <c:pt idx="19">
                  <c:v>41779</c:v>
                </c:pt>
                <c:pt idx="20">
                  <c:v>41780</c:v>
                </c:pt>
                <c:pt idx="21">
                  <c:v>41781</c:v>
                </c:pt>
                <c:pt idx="22">
                  <c:v>41782</c:v>
                </c:pt>
                <c:pt idx="23">
                  <c:v>41783</c:v>
                </c:pt>
                <c:pt idx="24">
                  <c:v>41784</c:v>
                </c:pt>
                <c:pt idx="25">
                  <c:v>41785</c:v>
                </c:pt>
                <c:pt idx="26">
                  <c:v>41786</c:v>
                </c:pt>
                <c:pt idx="27">
                  <c:v>41787</c:v>
                </c:pt>
                <c:pt idx="28">
                  <c:v>41788</c:v>
                </c:pt>
                <c:pt idx="29">
                  <c:v>41789</c:v>
                </c:pt>
                <c:pt idx="30">
                  <c:v>41790</c:v>
                </c:pt>
              </c:numCache>
            </c:numRef>
          </c:cat>
          <c:val>
            <c:numRef>
              <c:f>'Mai 14'!$D$5:$D$35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3A-45DD-8C91-4765BB59E255}"/>
            </c:ext>
          </c:extLst>
        </c:ser>
        <c:ser>
          <c:idx val="1"/>
          <c:order val="1"/>
          <c:tx>
            <c:strRef>
              <c:f>'Mai 14'!$E$3:$E$4</c:f>
              <c:strCache>
                <c:ptCount val="2"/>
                <c:pt idx="0">
                  <c:v>Strom/kW 14</c:v>
                </c:pt>
              </c:strCache>
            </c:strRef>
          </c:tx>
          <c:spPr>
            <a:ln>
              <a:solidFill>
                <a:srgbClr val="00CC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00CC00"/>
                </a:solidFill>
              </a:ln>
            </c:spPr>
            <c:trendlineType val="linear"/>
            <c:dispRSqr val="0"/>
            <c:dispEq val="0"/>
          </c:trendline>
          <c:cat>
            <c:numRef>
              <c:f>'Mai 14'!$C$5:$C$35</c:f>
              <c:numCache>
                <c:formatCode>m/d/yyyy</c:formatCode>
                <c:ptCount val="31"/>
                <c:pt idx="0">
                  <c:v>41760</c:v>
                </c:pt>
                <c:pt idx="1">
                  <c:v>41761</c:v>
                </c:pt>
                <c:pt idx="2">
                  <c:v>41762</c:v>
                </c:pt>
                <c:pt idx="3">
                  <c:v>41763</c:v>
                </c:pt>
                <c:pt idx="4">
                  <c:v>41764</c:v>
                </c:pt>
                <c:pt idx="5">
                  <c:v>41765</c:v>
                </c:pt>
                <c:pt idx="6">
                  <c:v>41766</c:v>
                </c:pt>
                <c:pt idx="7">
                  <c:v>41767</c:v>
                </c:pt>
                <c:pt idx="8">
                  <c:v>41768</c:v>
                </c:pt>
                <c:pt idx="9">
                  <c:v>41769</c:v>
                </c:pt>
                <c:pt idx="10">
                  <c:v>41770</c:v>
                </c:pt>
                <c:pt idx="11">
                  <c:v>41771</c:v>
                </c:pt>
                <c:pt idx="12">
                  <c:v>41772</c:v>
                </c:pt>
                <c:pt idx="13">
                  <c:v>41773</c:v>
                </c:pt>
                <c:pt idx="14">
                  <c:v>41774</c:v>
                </c:pt>
                <c:pt idx="15">
                  <c:v>41775</c:v>
                </c:pt>
                <c:pt idx="16">
                  <c:v>41776</c:v>
                </c:pt>
                <c:pt idx="17">
                  <c:v>41777</c:v>
                </c:pt>
                <c:pt idx="18">
                  <c:v>41778</c:v>
                </c:pt>
                <c:pt idx="19">
                  <c:v>41779</c:v>
                </c:pt>
                <c:pt idx="20">
                  <c:v>41780</c:v>
                </c:pt>
                <c:pt idx="21">
                  <c:v>41781</c:v>
                </c:pt>
                <c:pt idx="22">
                  <c:v>41782</c:v>
                </c:pt>
                <c:pt idx="23">
                  <c:v>41783</c:v>
                </c:pt>
                <c:pt idx="24">
                  <c:v>41784</c:v>
                </c:pt>
                <c:pt idx="25">
                  <c:v>41785</c:v>
                </c:pt>
                <c:pt idx="26">
                  <c:v>41786</c:v>
                </c:pt>
                <c:pt idx="27">
                  <c:v>41787</c:v>
                </c:pt>
                <c:pt idx="28">
                  <c:v>41788</c:v>
                </c:pt>
                <c:pt idx="29">
                  <c:v>41789</c:v>
                </c:pt>
                <c:pt idx="30">
                  <c:v>41790</c:v>
                </c:pt>
              </c:numCache>
            </c:numRef>
          </c:cat>
          <c:val>
            <c:numRef>
              <c:f>'Mai 14'!$E$5:$E$35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3A-45DD-8C91-4765BB59E255}"/>
            </c:ext>
          </c:extLst>
        </c:ser>
        <c:ser>
          <c:idx val="7"/>
          <c:order val="2"/>
          <c:tx>
            <c:strRef>
              <c:f>'Mai 14'!$J$3:$J$4</c:f>
              <c:strCache>
                <c:ptCount val="2"/>
                <c:pt idx="0">
                  <c:v>Heizung/kW 13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'Mai 14'!$C$5:$C$35</c:f>
              <c:numCache>
                <c:formatCode>m/d/yyyy</c:formatCode>
                <c:ptCount val="31"/>
                <c:pt idx="0">
                  <c:v>41760</c:v>
                </c:pt>
                <c:pt idx="1">
                  <c:v>41761</c:v>
                </c:pt>
                <c:pt idx="2">
                  <c:v>41762</c:v>
                </c:pt>
                <c:pt idx="3">
                  <c:v>41763</c:v>
                </c:pt>
                <c:pt idx="4">
                  <c:v>41764</c:v>
                </c:pt>
                <c:pt idx="5">
                  <c:v>41765</c:v>
                </c:pt>
                <c:pt idx="6">
                  <c:v>41766</c:v>
                </c:pt>
                <c:pt idx="7">
                  <c:v>41767</c:v>
                </c:pt>
                <c:pt idx="8">
                  <c:v>41768</c:v>
                </c:pt>
                <c:pt idx="9">
                  <c:v>41769</c:v>
                </c:pt>
                <c:pt idx="10">
                  <c:v>41770</c:v>
                </c:pt>
                <c:pt idx="11">
                  <c:v>41771</c:v>
                </c:pt>
                <c:pt idx="12">
                  <c:v>41772</c:v>
                </c:pt>
                <c:pt idx="13">
                  <c:v>41773</c:v>
                </c:pt>
                <c:pt idx="14">
                  <c:v>41774</c:v>
                </c:pt>
                <c:pt idx="15">
                  <c:v>41775</c:v>
                </c:pt>
                <c:pt idx="16">
                  <c:v>41776</c:v>
                </c:pt>
                <c:pt idx="17">
                  <c:v>41777</c:v>
                </c:pt>
                <c:pt idx="18">
                  <c:v>41778</c:v>
                </c:pt>
                <c:pt idx="19">
                  <c:v>41779</c:v>
                </c:pt>
                <c:pt idx="20">
                  <c:v>41780</c:v>
                </c:pt>
                <c:pt idx="21">
                  <c:v>41781</c:v>
                </c:pt>
                <c:pt idx="22">
                  <c:v>41782</c:v>
                </c:pt>
                <c:pt idx="23">
                  <c:v>41783</c:v>
                </c:pt>
                <c:pt idx="24">
                  <c:v>41784</c:v>
                </c:pt>
                <c:pt idx="25">
                  <c:v>41785</c:v>
                </c:pt>
                <c:pt idx="26">
                  <c:v>41786</c:v>
                </c:pt>
                <c:pt idx="27">
                  <c:v>41787</c:v>
                </c:pt>
                <c:pt idx="28">
                  <c:v>41788</c:v>
                </c:pt>
                <c:pt idx="29">
                  <c:v>41789</c:v>
                </c:pt>
                <c:pt idx="30">
                  <c:v>41790</c:v>
                </c:pt>
              </c:numCache>
            </c:numRef>
          </c:cat>
          <c:val>
            <c:numRef>
              <c:f>'Mai 14'!$J$5:$J$35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3A-45DD-8C91-4765BB59E255}"/>
            </c:ext>
          </c:extLst>
        </c:ser>
        <c:ser>
          <c:idx val="8"/>
          <c:order val="3"/>
          <c:tx>
            <c:strRef>
              <c:f>'Mai 14'!$K$3:$K$4</c:f>
              <c:strCache>
                <c:ptCount val="2"/>
                <c:pt idx="0">
                  <c:v>Strom/kW 13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cat>
            <c:numRef>
              <c:f>'Mai 14'!$C$5:$C$35</c:f>
              <c:numCache>
                <c:formatCode>m/d/yyyy</c:formatCode>
                <c:ptCount val="31"/>
                <c:pt idx="0">
                  <c:v>41760</c:v>
                </c:pt>
                <c:pt idx="1">
                  <c:v>41761</c:v>
                </c:pt>
                <c:pt idx="2">
                  <c:v>41762</c:v>
                </c:pt>
                <c:pt idx="3">
                  <c:v>41763</c:v>
                </c:pt>
                <c:pt idx="4">
                  <c:v>41764</c:v>
                </c:pt>
                <c:pt idx="5">
                  <c:v>41765</c:v>
                </c:pt>
                <c:pt idx="6">
                  <c:v>41766</c:v>
                </c:pt>
                <c:pt idx="7">
                  <c:v>41767</c:v>
                </c:pt>
                <c:pt idx="8">
                  <c:v>41768</c:v>
                </c:pt>
                <c:pt idx="9">
                  <c:v>41769</c:v>
                </c:pt>
                <c:pt idx="10">
                  <c:v>41770</c:v>
                </c:pt>
                <c:pt idx="11">
                  <c:v>41771</c:v>
                </c:pt>
                <c:pt idx="12">
                  <c:v>41772</c:v>
                </c:pt>
                <c:pt idx="13">
                  <c:v>41773</c:v>
                </c:pt>
                <c:pt idx="14">
                  <c:v>41774</c:v>
                </c:pt>
                <c:pt idx="15">
                  <c:v>41775</c:v>
                </c:pt>
                <c:pt idx="16">
                  <c:v>41776</c:v>
                </c:pt>
                <c:pt idx="17">
                  <c:v>41777</c:v>
                </c:pt>
                <c:pt idx="18">
                  <c:v>41778</c:v>
                </c:pt>
                <c:pt idx="19">
                  <c:v>41779</c:v>
                </c:pt>
                <c:pt idx="20">
                  <c:v>41780</c:v>
                </c:pt>
                <c:pt idx="21">
                  <c:v>41781</c:v>
                </c:pt>
                <c:pt idx="22">
                  <c:v>41782</c:v>
                </c:pt>
                <c:pt idx="23">
                  <c:v>41783</c:v>
                </c:pt>
                <c:pt idx="24">
                  <c:v>41784</c:v>
                </c:pt>
                <c:pt idx="25">
                  <c:v>41785</c:v>
                </c:pt>
                <c:pt idx="26">
                  <c:v>41786</c:v>
                </c:pt>
                <c:pt idx="27">
                  <c:v>41787</c:v>
                </c:pt>
                <c:pt idx="28">
                  <c:v>41788</c:v>
                </c:pt>
                <c:pt idx="29">
                  <c:v>41789</c:v>
                </c:pt>
                <c:pt idx="30">
                  <c:v>41790</c:v>
                </c:pt>
              </c:numCache>
            </c:numRef>
          </c:cat>
          <c:val>
            <c:numRef>
              <c:f>'Mai 14'!$K$5:$K$35</c:f>
              <c:numCache>
                <c:formatCode>0.0</c:formatCode>
                <c:ptCount val="31"/>
                <c:pt idx="0">
                  <c:v>10.299999999999272</c:v>
                </c:pt>
                <c:pt idx="1">
                  <c:v>7.9000000000014552</c:v>
                </c:pt>
                <c:pt idx="2">
                  <c:v>9.5</c:v>
                </c:pt>
                <c:pt idx="3">
                  <c:v>8.9000000000014552</c:v>
                </c:pt>
                <c:pt idx="4">
                  <c:v>16.299999999999272</c:v>
                </c:pt>
                <c:pt idx="5">
                  <c:v>11.799999999999272</c:v>
                </c:pt>
                <c:pt idx="6">
                  <c:v>14.099999999998545</c:v>
                </c:pt>
                <c:pt idx="7">
                  <c:v>14.200000000000728</c:v>
                </c:pt>
                <c:pt idx="8">
                  <c:v>14.799999999999272</c:v>
                </c:pt>
                <c:pt idx="9">
                  <c:v>9.2000000000007276</c:v>
                </c:pt>
                <c:pt idx="10">
                  <c:v>10.799999999999272</c:v>
                </c:pt>
                <c:pt idx="11">
                  <c:v>12.700000000000728</c:v>
                </c:pt>
                <c:pt idx="12">
                  <c:v>11.200000000000728</c:v>
                </c:pt>
                <c:pt idx="13">
                  <c:v>11</c:v>
                </c:pt>
                <c:pt idx="14">
                  <c:v>8.9000000000014552</c:v>
                </c:pt>
                <c:pt idx="15">
                  <c:v>10.099999999998545</c:v>
                </c:pt>
                <c:pt idx="16">
                  <c:v>14.900000000001455</c:v>
                </c:pt>
                <c:pt idx="17">
                  <c:v>14.599999999998545</c:v>
                </c:pt>
                <c:pt idx="18">
                  <c:v>9.2000000000007276</c:v>
                </c:pt>
                <c:pt idx="19">
                  <c:v>9.7999999999992724</c:v>
                </c:pt>
                <c:pt idx="20">
                  <c:v>15.700000000000728</c:v>
                </c:pt>
                <c:pt idx="21">
                  <c:v>18.200000000000728</c:v>
                </c:pt>
                <c:pt idx="22">
                  <c:v>11.5</c:v>
                </c:pt>
                <c:pt idx="23">
                  <c:v>13.299999999999272</c:v>
                </c:pt>
                <c:pt idx="24">
                  <c:v>14.200000000000728</c:v>
                </c:pt>
                <c:pt idx="25">
                  <c:v>14.5</c:v>
                </c:pt>
                <c:pt idx="26">
                  <c:v>12.69999999999709</c:v>
                </c:pt>
                <c:pt idx="27">
                  <c:v>13.600000000002183</c:v>
                </c:pt>
                <c:pt idx="28">
                  <c:v>10.299999999999272</c:v>
                </c:pt>
                <c:pt idx="29">
                  <c:v>12.099999999998545</c:v>
                </c:pt>
                <c:pt idx="30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3A-45DD-8C91-4765BB59E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52736"/>
        <c:axId val="206066816"/>
      </c:lineChart>
      <c:dateAx>
        <c:axId val="206052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6066816"/>
        <c:crosses val="autoZero"/>
        <c:auto val="1"/>
        <c:lblOffset val="100"/>
        <c:baseTimeUnit val="days"/>
      </c:dateAx>
      <c:valAx>
        <c:axId val="206066816"/>
        <c:scaling>
          <c:orientation val="minMax"/>
          <c:max val="36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605273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'Juni 14'!$C$5:$C$35</c:f>
              <c:numCache>
                <c:formatCode>m/d/yyyy</c:formatCode>
                <c:ptCount val="3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B-4A92-B98F-4FFCDF26159E}"/>
            </c:ext>
          </c:extLst>
        </c:ser>
        <c:ser>
          <c:idx val="1"/>
          <c:order val="1"/>
          <c:tx>
            <c:strRef>
              <c:f>'Juni 14'!$D$3:$D$4</c:f>
              <c:strCache>
                <c:ptCount val="2"/>
                <c:pt idx="0">
                  <c:v>Strom/kW 14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'Juni 14'!$C$5:$C$35</c:f>
              <c:numCache>
                <c:formatCode>m/d/yyyy</c:formatCode>
                <c:ptCount val="3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</c:numCache>
            </c:numRef>
          </c:cat>
          <c:val>
            <c:numRef>
              <c:f>'Juni 14'!$D$5:$D$35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9B-4A92-B98F-4FFCDF26159E}"/>
            </c:ext>
          </c:extLst>
        </c:ser>
        <c:ser>
          <c:idx val="7"/>
          <c:order val="2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'Juni 14'!$C$5:$C$35</c:f>
              <c:numCache>
                <c:formatCode>m/d/yyyy</c:formatCode>
                <c:ptCount val="3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9B-4A92-B98F-4FFCDF26159E}"/>
            </c:ext>
          </c:extLst>
        </c:ser>
        <c:ser>
          <c:idx val="8"/>
          <c:order val="3"/>
          <c:tx>
            <c:strRef>
              <c:f>'Juni 14'!$G$3:$G$4</c:f>
              <c:strCache>
                <c:ptCount val="2"/>
                <c:pt idx="0">
                  <c:v>Strom/kW 13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'Juni 14'!$C$5:$C$35</c:f>
              <c:numCache>
                <c:formatCode>m/d/yyyy</c:formatCode>
                <c:ptCount val="3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</c:numCache>
            </c:numRef>
          </c:cat>
          <c:val>
            <c:numRef>
              <c:f>'Juni 14'!$G$5:$G$35</c:f>
              <c:numCache>
                <c:formatCode>0.0</c:formatCode>
                <c:ptCount val="31"/>
                <c:pt idx="0">
                  <c:v>13.5</c:v>
                </c:pt>
                <c:pt idx="1">
                  <c:v>15.5</c:v>
                </c:pt>
                <c:pt idx="2">
                  <c:v>21.80000000000291</c:v>
                </c:pt>
                <c:pt idx="3">
                  <c:v>15.799999999999272</c:v>
                </c:pt>
                <c:pt idx="4">
                  <c:v>13.200000000000728</c:v>
                </c:pt>
                <c:pt idx="5">
                  <c:v>13.299999999999272</c:v>
                </c:pt>
                <c:pt idx="6">
                  <c:v>10</c:v>
                </c:pt>
                <c:pt idx="7">
                  <c:v>13.200000000000728</c:v>
                </c:pt>
                <c:pt idx="8">
                  <c:v>12</c:v>
                </c:pt>
                <c:pt idx="9">
                  <c:v>7.2999999999992724</c:v>
                </c:pt>
                <c:pt idx="10">
                  <c:v>12.700000000000728</c:v>
                </c:pt>
                <c:pt idx="11">
                  <c:v>12.899999999997817</c:v>
                </c:pt>
                <c:pt idx="12">
                  <c:v>9.7999999999992724</c:v>
                </c:pt>
                <c:pt idx="13">
                  <c:v>15.400000000001455</c:v>
                </c:pt>
                <c:pt idx="14">
                  <c:v>11.700000000000728</c:v>
                </c:pt>
                <c:pt idx="15">
                  <c:v>12.5</c:v>
                </c:pt>
                <c:pt idx="16">
                  <c:v>5.5</c:v>
                </c:pt>
                <c:pt idx="17">
                  <c:v>16.299999999999272</c:v>
                </c:pt>
                <c:pt idx="18">
                  <c:v>8.9000000000014552</c:v>
                </c:pt>
                <c:pt idx="19">
                  <c:v>9.5999999999985448</c:v>
                </c:pt>
                <c:pt idx="20">
                  <c:v>6.5</c:v>
                </c:pt>
                <c:pt idx="21">
                  <c:v>6.2000000000007276</c:v>
                </c:pt>
                <c:pt idx="22">
                  <c:v>9.8999999999978172</c:v>
                </c:pt>
                <c:pt idx="23">
                  <c:v>9.4000000000014552</c:v>
                </c:pt>
                <c:pt idx="24">
                  <c:v>12.799999999999272</c:v>
                </c:pt>
                <c:pt idx="25">
                  <c:v>16.400000000001455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8.2000000000007276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49B-4A92-B98F-4FFCDF261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05600"/>
        <c:axId val="206852864"/>
      </c:lineChart>
      <c:dateAx>
        <c:axId val="2061056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6852864"/>
        <c:crosses val="autoZero"/>
        <c:auto val="1"/>
        <c:lblOffset val="100"/>
        <c:baseTimeUnit val="days"/>
      </c:dateAx>
      <c:valAx>
        <c:axId val="206852864"/>
        <c:scaling>
          <c:orientation val="minMax"/>
          <c:max val="3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105600"/>
        <c:crosses val="autoZero"/>
        <c:crossBetween val="between"/>
        <c:majorUnit val="1"/>
      </c:valAx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'Graphik Jan 13'!$F$5</c:f>
              <c:strCache>
                <c:ptCount val="1"/>
                <c:pt idx="0">
                  <c:v>Heizung/kW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'Graphik Jan 13'!$E$7:$E$37</c:f>
              <c:numCache>
                <c:formatCode>m/d/yyyy</c:formatCode>
                <c:ptCount val="31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41305</c:v>
                </c:pt>
              </c:numCache>
            </c:numRef>
          </c:cat>
          <c:val>
            <c:numRef>
              <c:f>'Graphik Jan 13'!$F$7:$F$37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78-4A2F-AAED-8EBB8B3E5214}"/>
            </c:ext>
          </c:extLst>
        </c:ser>
        <c:ser>
          <c:idx val="1"/>
          <c:order val="1"/>
          <c:tx>
            <c:strRef>
              <c:f>'Graphik Jan 13'!$G$5</c:f>
              <c:strCache>
                <c:ptCount val="1"/>
                <c:pt idx="0">
                  <c:v>Strom/kW</c:v>
                </c:pt>
              </c:strCache>
            </c:strRef>
          </c:tx>
          <c:marker>
            <c:symbol val="square"/>
            <c:size val="5"/>
          </c:marker>
          <c:trendline>
            <c:trendlineType val="linear"/>
            <c:dispRSqr val="0"/>
            <c:dispEq val="0"/>
          </c:trendline>
          <c:cat>
            <c:numRef>
              <c:f>'Graphik Jan 13'!$E$7:$E$37</c:f>
              <c:numCache>
                <c:formatCode>m/d/yyyy</c:formatCode>
                <c:ptCount val="31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41305</c:v>
                </c:pt>
              </c:numCache>
            </c:numRef>
          </c:cat>
          <c:val>
            <c:numRef>
              <c:f>'Graphik Jan 13'!$G$7:$G$37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 formatCode="0.0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78-4A2F-AAED-8EBB8B3E5214}"/>
            </c:ext>
          </c:extLst>
        </c:ser>
        <c:ser>
          <c:idx val="2"/>
          <c:order val="2"/>
          <c:tx>
            <c:strRef>
              <c:f>'Graphik Jan 13'!$H$5</c:f>
              <c:strCache>
                <c:ptCount val="1"/>
                <c:pt idx="0">
                  <c:v>Ø 24 h/kw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numRef>
              <c:f>'Graphik Jan 13'!$E$7:$E$37</c:f>
              <c:numCache>
                <c:formatCode>m/d/yyyy</c:formatCode>
                <c:ptCount val="31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41305</c:v>
                </c:pt>
              </c:numCache>
            </c:numRef>
          </c:cat>
          <c:val>
            <c:numRef>
              <c:f>'Graphik Jan 13'!$H$7:$H$37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78-4A2F-AAED-8EBB8B3E5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64544"/>
        <c:axId val="203566080"/>
      </c:lineChart>
      <c:dateAx>
        <c:axId val="2035645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3566080"/>
        <c:crosses val="autoZero"/>
        <c:auto val="1"/>
        <c:lblOffset val="100"/>
        <c:baseTimeUnit val="days"/>
        <c:majorUnit val="1"/>
        <c:majorTimeUnit val="days"/>
      </c:dateAx>
      <c:valAx>
        <c:axId val="203566080"/>
        <c:scaling>
          <c:orientation val="minMax"/>
          <c:max val="40"/>
          <c:min val="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356454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'Juli 14 '!$C$5:$C$35</c:f>
              <c:numCache>
                <c:formatCode>m/d/yyyy</c:formatCode>
                <c:ptCount val="31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41824</c:v>
                </c:pt>
                <c:pt idx="4">
                  <c:v>41825</c:v>
                </c:pt>
                <c:pt idx="5">
                  <c:v>41826</c:v>
                </c:pt>
                <c:pt idx="6">
                  <c:v>41827</c:v>
                </c:pt>
                <c:pt idx="7">
                  <c:v>41828</c:v>
                </c:pt>
                <c:pt idx="8">
                  <c:v>41829</c:v>
                </c:pt>
                <c:pt idx="9">
                  <c:v>41830</c:v>
                </c:pt>
                <c:pt idx="10">
                  <c:v>41831</c:v>
                </c:pt>
                <c:pt idx="11">
                  <c:v>41832</c:v>
                </c:pt>
                <c:pt idx="12">
                  <c:v>41833</c:v>
                </c:pt>
                <c:pt idx="13">
                  <c:v>41834</c:v>
                </c:pt>
                <c:pt idx="14">
                  <c:v>41835</c:v>
                </c:pt>
                <c:pt idx="15">
                  <c:v>41836</c:v>
                </c:pt>
                <c:pt idx="16">
                  <c:v>41837</c:v>
                </c:pt>
                <c:pt idx="17">
                  <c:v>41838</c:v>
                </c:pt>
                <c:pt idx="18">
                  <c:v>41839</c:v>
                </c:pt>
                <c:pt idx="19">
                  <c:v>41840</c:v>
                </c:pt>
                <c:pt idx="20">
                  <c:v>41841</c:v>
                </c:pt>
                <c:pt idx="21">
                  <c:v>41842</c:v>
                </c:pt>
                <c:pt idx="22">
                  <c:v>41843</c:v>
                </c:pt>
                <c:pt idx="23">
                  <c:v>41844</c:v>
                </c:pt>
                <c:pt idx="24">
                  <c:v>41845</c:v>
                </c:pt>
                <c:pt idx="25">
                  <c:v>41846</c:v>
                </c:pt>
                <c:pt idx="26">
                  <c:v>41847</c:v>
                </c:pt>
                <c:pt idx="27">
                  <c:v>41848</c:v>
                </c:pt>
                <c:pt idx="28">
                  <c:v>41849</c:v>
                </c:pt>
                <c:pt idx="29">
                  <c:v>41850</c:v>
                </c:pt>
                <c:pt idx="30">
                  <c:v>41851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8F-4E55-B7DE-F0A31F1C6371}"/>
            </c:ext>
          </c:extLst>
        </c:ser>
        <c:ser>
          <c:idx val="1"/>
          <c:order val="1"/>
          <c:tx>
            <c:strRef>
              <c:f>'Juli 14 '!$D$3:$D$4</c:f>
              <c:strCache>
                <c:ptCount val="2"/>
                <c:pt idx="0">
                  <c:v>Strom/kW 14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'Juli 14 '!$C$5:$C$35</c:f>
              <c:numCache>
                <c:formatCode>m/d/yyyy</c:formatCode>
                <c:ptCount val="31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41824</c:v>
                </c:pt>
                <c:pt idx="4">
                  <c:v>41825</c:v>
                </c:pt>
                <c:pt idx="5">
                  <c:v>41826</c:v>
                </c:pt>
                <c:pt idx="6">
                  <c:v>41827</c:v>
                </c:pt>
                <c:pt idx="7">
                  <c:v>41828</c:v>
                </c:pt>
                <c:pt idx="8">
                  <c:v>41829</c:v>
                </c:pt>
                <c:pt idx="9">
                  <c:v>41830</c:v>
                </c:pt>
                <c:pt idx="10">
                  <c:v>41831</c:v>
                </c:pt>
                <c:pt idx="11">
                  <c:v>41832</c:v>
                </c:pt>
                <c:pt idx="12">
                  <c:v>41833</c:v>
                </c:pt>
                <c:pt idx="13">
                  <c:v>41834</c:v>
                </c:pt>
                <c:pt idx="14">
                  <c:v>41835</c:v>
                </c:pt>
                <c:pt idx="15">
                  <c:v>41836</c:v>
                </c:pt>
                <c:pt idx="16">
                  <c:v>41837</c:v>
                </c:pt>
                <c:pt idx="17">
                  <c:v>41838</c:v>
                </c:pt>
                <c:pt idx="18">
                  <c:v>41839</c:v>
                </c:pt>
                <c:pt idx="19">
                  <c:v>41840</c:v>
                </c:pt>
                <c:pt idx="20">
                  <c:v>41841</c:v>
                </c:pt>
                <c:pt idx="21">
                  <c:v>41842</c:v>
                </c:pt>
                <c:pt idx="22">
                  <c:v>41843</c:v>
                </c:pt>
                <c:pt idx="23">
                  <c:v>41844</c:v>
                </c:pt>
                <c:pt idx="24">
                  <c:v>41845</c:v>
                </c:pt>
                <c:pt idx="25">
                  <c:v>41846</c:v>
                </c:pt>
                <c:pt idx="26">
                  <c:v>41847</c:v>
                </c:pt>
                <c:pt idx="27">
                  <c:v>41848</c:v>
                </c:pt>
                <c:pt idx="28">
                  <c:v>41849</c:v>
                </c:pt>
                <c:pt idx="29">
                  <c:v>41850</c:v>
                </c:pt>
                <c:pt idx="30">
                  <c:v>41851</c:v>
                </c:pt>
              </c:numCache>
            </c:numRef>
          </c:cat>
          <c:val>
            <c:numRef>
              <c:f>'Juli 14 '!$D$5:$D$35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8F-4E55-B7DE-F0A31F1C6371}"/>
            </c:ext>
          </c:extLst>
        </c:ser>
        <c:ser>
          <c:idx val="7"/>
          <c:order val="2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'Juli 14 '!$C$5:$C$35</c:f>
              <c:numCache>
                <c:formatCode>m/d/yyyy</c:formatCode>
                <c:ptCount val="31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41824</c:v>
                </c:pt>
                <c:pt idx="4">
                  <c:v>41825</c:v>
                </c:pt>
                <c:pt idx="5">
                  <c:v>41826</c:v>
                </c:pt>
                <c:pt idx="6">
                  <c:v>41827</c:v>
                </c:pt>
                <c:pt idx="7">
                  <c:v>41828</c:v>
                </c:pt>
                <c:pt idx="8">
                  <c:v>41829</c:v>
                </c:pt>
                <c:pt idx="9">
                  <c:v>41830</c:v>
                </c:pt>
                <c:pt idx="10">
                  <c:v>41831</c:v>
                </c:pt>
                <c:pt idx="11">
                  <c:v>41832</c:v>
                </c:pt>
                <c:pt idx="12">
                  <c:v>41833</c:v>
                </c:pt>
                <c:pt idx="13">
                  <c:v>41834</c:v>
                </c:pt>
                <c:pt idx="14">
                  <c:v>41835</c:v>
                </c:pt>
                <c:pt idx="15">
                  <c:v>41836</c:v>
                </c:pt>
                <c:pt idx="16">
                  <c:v>41837</c:v>
                </c:pt>
                <c:pt idx="17">
                  <c:v>41838</c:v>
                </c:pt>
                <c:pt idx="18">
                  <c:v>41839</c:v>
                </c:pt>
                <c:pt idx="19">
                  <c:v>41840</c:v>
                </c:pt>
                <c:pt idx="20">
                  <c:v>41841</c:v>
                </c:pt>
                <c:pt idx="21">
                  <c:v>41842</c:v>
                </c:pt>
                <c:pt idx="22">
                  <c:v>41843</c:v>
                </c:pt>
                <c:pt idx="23">
                  <c:v>41844</c:v>
                </c:pt>
                <c:pt idx="24">
                  <c:v>41845</c:v>
                </c:pt>
                <c:pt idx="25">
                  <c:v>41846</c:v>
                </c:pt>
                <c:pt idx="26">
                  <c:v>41847</c:v>
                </c:pt>
                <c:pt idx="27">
                  <c:v>41848</c:v>
                </c:pt>
                <c:pt idx="28">
                  <c:v>41849</c:v>
                </c:pt>
                <c:pt idx="29">
                  <c:v>41850</c:v>
                </c:pt>
                <c:pt idx="30">
                  <c:v>41851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8F-4E55-B7DE-F0A31F1C6371}"/>
            </c:ext>
          </c:extLst>
        </c:ser>
        <c:ser>
          <c:idx val="8"/>
          <c:order val="3"/>
          <c:tx>
            <c:strRef>
              <c:f>'Juli 14 '!$G$3:$G$4</c:f>
              <c:strCache>
                <c:ptCount val="2"/>
                <c:pt idx="0">
                  <c:v>Strom/kW 13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'Juli 14 '!$C$5:$C$35</c:f>
              <c:numCache>
                <c:formatCode>m/d/yyyy</c:formatCode>
                <c:ptCount val="31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41824</c:v>
                </c:pt>
                <c:pt idx="4">
                  <c:v>41825</c:v>
                </c:pt>
                <c:pt idx="5">
                  <c:v>41826</c:v>
                </c:pt>
                <c:pt idx="6">
                  <c:v>41827</c:v>
                </c:pt>
                <c:pt idx="7">
                  <c:v>41828</c:v>
                </c:pt>
                <c:pt idx="8">
                  <c:v>41829</c:v>
                </c:pt>
                <c:pt idx="9">
                  <c:v>41830</c:v>
                </c:pt>
                <c:pt idx="10">
                  <c:v>41831</c:v>
                </c:pt>
                <c:pt idx="11">
                  <c:v>41832</c:v>
                </c:pt>
                <c:pt idx="12">
                  <c:v>41833</c:v>
                </c:pt>
                <c:pt idx="13">
                  <c:v>41834</c:v>
                </c:pt>
                <c:pt idx="14">
                  <c:v>41835</c:v>
                </c:pt>
                <c:pt idx="15">
                  <c:v>41836</c:v>
                </c:pt>
                <c:pt idx="16">
                  <c:v>41837</c:v>
                </c:pt>
                <c:pt idx="17">
                  <c:v>41838</c:v>
                </c:pt>
                <c:pt idx="18">
                  <c:v>41839</c:v>
                </c:pt>
                <c:pt idx="19">
                  <c:v>41840</c:v>
                </c:pt>
                <c:pt idx="20">
                  <c:v>41841</c:v>
                </c:pt>
                <c:pt idx="21">
                  <c:v>41842</c:v>
                </c:pt>
                <c:pt idx="22">
                  <c:v>41843</c:v>
                </c:pt>
                <c:pt idx="23">
                  <c:v>41844</c:v>
                </c:pt>
                <c:pt idx="24">
                  <c:v>41845</c:v>
                </c:pt>
                <c:pt idx="25">
                  <c:v>41846</c:v>
                </c:pt>
                <c:pt idx="26">
                  <c:v>41847</c:v>
                </c:pt>
                <c:pt idx="27">
                  <c:v>41848</c:v>
                </c:pt>
                <c:pt idx="28">
                  <c:v>41849</c:v>
                </c:pt>
                <c:pt idx="29">
                  <c:v>41850</c:v>
                </c:pt>
                <c:pt idx="30">
                  <c:v>41851</c:v>
                </c:pt>
              </c:numCache>
            </c:numRef>
          </c:cat>
          <c:val>
            <c:numRef>
              <c:f>'Juli 14 '!$G$5:$G$35</c:f>
              <c:numCache>
                <c:formatCode>0.0</c:formatCode>
                <c:ptCount val="31"/>
                <c:pt idx="0">
                  <c:v>8.0999999999985448</c:v>
                </c:pt>
                <c:pt idx="1">
                  <c:v>15.700000000000728</c:v>
                </c:pt>
                <c:pt idx="2">
                  <c:v>11.5</c:v>
                </c:pt>
                <c:pt idx="3">
                  <c:v>15.599999999998545</c:v>
                </c:pt>
                <c:pt idx="4">
                  <c:v>11.600000000002183</c:v>
                </c:pt>
                <c:pt idx="5">
                  <c:v>10.5</c:v>
                </c:pt>
                <c:pt idx="6">
                  <c:v>10.899999999997817</c:v>
                </c:pt>
                <c:pt idx="7">
                  <c:v>7</c:v>
                </c:pt>
                <c:pt idx="8">
                  <c:v>12.600000000002183</c:v>
                </c:pt>
                <c:pt idx="9">
                  <c:v>10.19999999999709</c:v>
                </c:pt>
                <c:pt idx="10">
                  <c:v>11.30000000000291</c:v>
                </c:pt>
                <c:pt idx="11">
                  <c:v>11.299999999999272</c:v>
                </c:pt>
                <c:pt idx="12">
                  <c:v>8.7999999999992724</c:v>
                </c:pt>
                <c:pt idx="13">
                  <c:v>8.7999999999992724</c:v>
                </c:pt>
                <c:pt idx="14">
                  <c:v>8.7000000000007276</c:v>
                </c:pt>
                <c:pt idx="15">
                  <c:v>7.9000000000014552</c:v>
                </c:pt>
                <c:pt idx="16">
                  <c:v>7.8999999999978172</c:v>
                </c:pt>
                <c:pt idx="17">
                  <c:v>8.7999999999992724</c:v>
                </c:pt>
                <c:pt idx="18">
                  <c:v>8</c:v>
                </c:pt>
                <c:pt idx="19">
                  <c:v>9.3000000000029104</c:v>
                </c:pt>
                <c:pt idx="20">
                  <c:v>6.8999999999978172</c:v>
                </c:pt>
                <c:pt idx="21">
                  <c:v>7</c:v>
                </c:pt>
                <c:pt idx="22">
                  <c:v>9.4000000000014552</c:v>
                </c:pt>
                <c:pt idx="23">
                  <c:v>7.2000000000007276</c:v>
                </c:pt>
                <c:pt idx="24">
                  <c:v>6.5</c:v>
                </c:pt>
                <c:pt idx="25">
                  <c:v>9</c:v>
                </c:pt>
                <c:pt idx="26">
                  <c:v>8.7999999999992724</c:v>
                </c:pt>
                <c:pt idx="27">
                  <c:v>8.0999999999985448</c:v>
                </c:pt>
                <c:pt idx="28">
                  <c:v>9.5</c:v>
                </c:pt>
                <c:pt idx="29">
                  <c:v>14.799999999999272</c:v>
                </c:pt>
                <c:pt idx="30">
                  <c:v>10.400000000001455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8F-4E55-B7DE-F0A31F1C6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54880"/>
        <c:axId val="206956416"/>
      </c:lineChart>
      <c:dateAx>
        <c:axId val="2069548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6956416"/>
        <c:crosses val="autoZero"/>
        <c:auto val="1"/>
        <c:lblOffset val="100"/>
        <c:baseTimeUnit val="days"/>
      </c:dateAx>
      <c:valAx>
        <c:axId val="206956416"/>
        <c:scaling>
          <c:orientation val="minMax"/>
          <c:max val="3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954880"/>
        <c:crosses val="autoZero"/>
        <c:crossBetween val="between"/>
        <c:majorUnit val="1"/>
      </c:valAx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'Aug 14'!$C$5:$C$35</c:f>
              <c:numCache>
                <c:formatCode>m/d/yyyy</c:formatCode>
                <c:ptCount val="31"/>
                <c:pt idx="0">
                  <c:v>41852</c:v>
                </c:pt>
                <c:pt idx="1">
                  <c:v>41853</c:v>
                </c:pt>
                <c:pt idx="2">
                  <c:v>41854</c:v>
                </c:pt>
                <c:pt idx="3">
                  <c:v>41855</c:v>
                </c:pt>
                <c:pt idx="4">
                  <c:v>41856</c:v>
                </c:pt>
                <c:pt idx="5">
                  <c:v>41857</c:v>
                </c:pt>
                <c:pt idx="6">
                  <c:v>41858</c:v>
                </c:pt>
                <c:pt idx="7">
                  <c:v>41859</c:v>
                </c:pt>
                <c:pt idx="8">
                  <c:v>41860</c:v>
                </c:pt>
                <c:pt idx="9">
                  <c:v>41861</c:v>
                </c:pt>
                <c:pt idx="10">
                  <c:v>41862</c:v>
                </c:pt>
                <c:pt idx="11">
                  <c:v>41863</c:v>
                </c:pt>
                <c:pt idx="12">
                  <c:v>41864</c:v>
                </c:pt>
                <c:pt idx="13">
                  <c:v>41865</c:v>
                </c:pt>
                <c:pt idx="14">
                  <c:v>41866</c:v>
                </c:pt>
                <c:pt idx="15">
                  <c:v>41867</c:v>
                </c:pt>
                <c:pt idx="16">
                  <c:v>41868</c:v>
                </c:pt>
                <c:pt idx="17">
                  <c:v>41869</c:v>
                </c:pt>
                <c:pt idx="18">
                  <c:v>41870</c:v>
                </c:pt>
                <c:pt idx="19">
                  <c:v>41871</c:v>
                </c:pt>
                <c:pt idx="20">
                  <c:v>41872</c:v>
                </c:pt>
                <c:pt idx="21">
                  <c:v>41873</c:v>
                </c:pt>
                <c:pt idx="22">
                  <c:v>41874</c:v>
                </c:pt>
                <c:pt idx="23">
                  <c:v>41875</c:v>
                </c:pt>
                <c:pt idx="24">
                  <c:v>41876</c:v>
                </c:pt>
                <c:pt idx="25">
                  <c:v>41877</c:v>
                </c:pt>
                <c:pt idx="26">
                  <c:v>41878</c:v>
                </c:pt>
                <c:pt idx="27">
                  <c:v>41879</c:v>
                </c:pt>
                <c:pt idx="28">
                  <c:v>41880</c:v>
                </c:pt>
                <c:pt idx="29">
                  <c:v>41881</c:v>
                </c:pt>
                <c:pt idx="30">
                  <c:v>41882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F9-447E-813D-1D806EDC6A44}"/>
            </c:ext>
          </c:extLst>
        </c:ser>
        <c:ser>
          <c:idx val="1"/>
          <c:order val="1"/>
          <c:tx>
            <c:strRef>
              <c:f>'Aug 14'!$D$3:$D$4</c:f>
              <c:strCache>
                <c:ptCount val="2"/>
                <c:pt idx="0">
                  <c:v>Strom/kW 14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'Aug 14'!$C$5:$C$35</c:f>
              <c:numCache>
                <c:formatCode>m/d/yyyy</c:formatCode>
                <c:ptCount val="31"/>
                <c:pt idx="0">
                  <c:v>41852</c:v>
                </c:pt>
                <c:pt idx="1">
                  <c:v>41853</c:v>
                </c:pt>
                <c:pt idx="2">
                  <c:v>41854</c:v>
                </c:pt>
                <c:pt idx="3">
                  <c:v>41855</c:v>
                </c:pt>
                <c:pt idx="4">
                  <c:v>41856</c:v>
                </c:pt>
                <c:pt idx="5">
                  <c:v>41857</c:v>
                </c:pt>
                <c:pt idx="6">
                  <c:v>41858</c:v>
                </c:pt>
                <c:pt idx="7">
                  <c:v>41859</c:v>
                </c:pt>
                <c:pt idx="8">
                  <c:v>41860</c:v>
                </c:pt>
                <c:pt idx="9">
                  <c:v>41861</c:v>
                </c:pt>
                <c:pt idx="10">
                  <c:v>41862</c:v>
                </c:pt>
                <c:pt idx="11">
                  <c:v>41863</c:v>
                </c:pt>
                <c:pt idx="12">
                  <c:v>41864</c:v>
                </c:pt>
                <c:pt idx="13">
                  <c:v>41865</c:v>
                </c:pt>
                <c:pt idx="14">
                  <c:v>41866</c:v>
                </c:pt>
                <c:pt idx="15">
                  <c:v>41867</c:v>
                </c:pt>
                <c:pt idx="16">
                  <c:v>41868</c:v>
                </c:pt>
                <c:pt idx="17">
                  <c:v>41869</c:v>
                </c:pt>
                <c:pt idx="18">
                  <c:v>41870</c:v>
                </c:pt>
                <c:pt idx="19">
                  <c:v>41871</c:v>
                </c:pt>
                <c:pt idx="20">
                  <c:v>41872</c:v>
                </c:pt>
                <c:pt idx="21">
                  <c:v>41873</c:v>
                </c:pt>
                <c:pt idx="22">
                  <c:v>41874</c:v>
                </c:pt>
                <c:pt idx="23">
                  <c:v>41875</c:v>
                </c:pt>
                <c:pt idx="24">
                  <c:v>41876</c:v>
                </c:pt>
                <c:pt idx="25">
                  <c:v>41877</c:v>
                </c:pt>
                <c:pt idx="26">
                  <c:v>41878</c:v>
                </c:pt>
                <c:pt idx="27">
                  <c:v>41879</c:v>
                </c:pt>
                <c:pt idx="28">
                  <c:v>41880</c:v>
                </c:pt>
                <c:pt idx="29">
                  <c:v>41881</c:v>
                </c:pt>
                <c:pt idx="30">
                  <c:v>41882</c:v>
                </c:pt>
              </c:numCache>
            </c:numRef>
          </c:cat>
          <c:val>
            <c:numRef>
              <c:f>'Aug 14'!$D$5:$D$35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F9-447E-813D-1D806EDC6A44}"/>
            </c:ext>
          </c:extLst>
        </c:ser>
        <c:ser>
          <c:idx val="7"/>
          <c:order val="2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'Aug 14'!$C$5:$C$35</c:f>
              <c:numCache>
                <c:formatCode>m/d/yyyy</c:formatCode>
                <c:ptCount val="31"/>
                <c:pt idx="0">
                  <c:v>41852</c:v>
                </c:pt>
                <c:pt idx="1">
                  <c:v>41853</c:v>
                </c:pt>
                <c:pt idx="2">
                  <c:v>41854</c:v>
                </c:pt>
                <c:pt idx="3">
                  <c:v>41855</c:v>
                </c:pt>
                <c:pt idx="4">
                  <c:v>41856</c:v>
                </c:pt>
                <c:pt idx="5">
                  <c:v>41857</c:v>
                </c:pt>
                <c:pt idx="6">
                  <c:v>41858</c:v>
                </c:pt>
                <c:pt idx="7">
                  <c:v>41859</c:v>
                </c:pt>
                <c:pt idx="8">
                  <c:v>41860</c:v>
                </c:pt>
                <c:pt idx="9">
                  <c:v>41861</c:v>
                </c:pt>
                <c:pt idx="10">
                  <c:v>41862</c:v>
                </c:pt>
                <c:pt idx="11">
                  <c:v>41863</c:v>
                </c:pt>
                <c:pt idx="12">
                  <c:v>41864</c:v>
                </c:pt>
                <c:pt idx="13">
                  <c:v>41865</c:v>
                </c:pt>
                <c:pt idx="14">
                  <c:v>41866</c:v>
                </c:pt>
                <c:pt idx="15">
                  <c:v>41867</c:v>
                </c:pt>
                <c:pt idx="16">
                  <c:v>41868</c:v>
                </c:pt>
                <c:pt idx="17">
                  <c:v>41869</c:v>
                </c:pt>
                <c:pt idx="18">
                  <c:v>41870</c:v>
                </c:pt>
                <c:pt idx="19">
                  <c:v>41871</c:v>
                </c:pt>
                <c:pt idx="20">
                  <c:v>41872</c:v>
                </c:pt>
                <c:pt idx="21">
                  <c:v>41873</c:v>
                </c:pt>
                <c:pt idx="22">
                  <c:v>41874</c:v>
                </c:pt>
                <c:pt idx="23">
                  <c:v>41875</c:v>
                </c:pt>
                <c:pt idx="24">
                  <c:v>41876</c:v>
                </c:pt>
                <c:pt idx="25">
                  <c:v>41877</c:v>
                </c:pt>
                <c:pt idx="26">
                  <c:v>41878</c:v>
                </c:pt>
                <c:pt idx="27">
                  <c:v>41879</c:v>
                </c:pt>
                <c:pt idx="28">
                  <c:v>41880</c:v>
                </c:pt>
                <c:pt idx="29">
                  <c:v>41881</c:v>
                </c:pt>
                <c:pt idx="30">
                  <c:v>41882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F9-447E-813D-1D806EDC6A44}"/>
            </c:ext>
          </c:extLst>
        </c:ser>
        <c:ser>
          <c:idx val="8"/>
          <c:order val="3"/>
          <c:tx>
            <c:strRef>
              <c:f>'Aug 14'!$G$3:$G$4</c:f>
              <c:strCache>
                <c:ptCount val="2"/>
                <c:pt idx="0">
                  <c:v>Strom/kW 13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'Aug 14'!$C$5:$C$35</c:f>
              <c:numCache>
                <c:formatCode>m/d/yyyy</c:formatCode>
                <c:ptCount val="31"/>
                <c:pt idx="0">
                  <c:v>41852</c:v>
                </c:pt>
                <c:pt idx="1">
                  <c:v>41853</c:v>
                </c:pt>
                <c:pt idx="2">
                  <c:v>41854</c:v>
                </c:pt>
                <c:pt idx="3">
                  <c:v>41855</c:v>
                </c:pt>
                <c:pt idx="4">
                  <c:v>41856</c:v>
                </c:pt>
                <c:pt idx="5">
                  <c:v>41857</c:v>
                </c:pt>
                <c:pt idx="6">
                  <c:v>41858</c:v>
                </c:pt>
                <c:pt idx="7">
                  <c:v>41859</c:v>
                </c:pt>
                <c:pt idx="8">
                  <c:v>41860</c:v>
                </c:pt>
                <c:pt idx="9">
                  <c:v>41861</c:v>
                </c:pt>
                <c:pt idx="10">
                  <c:v>41862</c:v>
                </c:pt>
                <c:pt idx="11">
                  <c:v>41863</c:v>
                </c:pt>
                <c:pt idx="12">
                  <c:v>41864</c:v>
                </c:pt>
                <c:pt idx="13">
                  <c:v>41865</c:v>
                </c:pt>
                <c:pt idx="14">
                  <c:v>41866</c:v>
                </c:pt>
                <c:pt idx="15">
                  <c:v>41867</c:v>
                </c:pt>
                <c:pt idx="16">
                  <c:v>41868</c:v>
                </c:pt>
                <c:pt idx="17">
                  <c:v>41869</c:v>
                </c:pt>
                <c:pt idx="18">
                  <c:v>41870</c:v>
                </c:pt>
                <c:pt idx="19">
                  <c:v>41871</c:v>
                </c:pt>
                <c:pt idx="20">
                  <c:v>41872</c:v>
                </c:pt>
                <c:pt idx="21">
                  <c:v>41873</c:v>
                </c:pt>
                <c:pt idx="22">
                  <c:v>41874</c:v>
                </c:pt>
                <c:pt idx="23">
                  <c:v>41875</c:v>
                </c:pt>
                <c:pt idx="24">
                  <c:v>41876</c:v>
                </c:pt>
                <c:pt idx="25">
                  <c:v>41877</c:v>
                </c:pt>
                <c:pt idx="26">
                  <c:v>41878</c:v>
                </c:pt>
                <c:pt idx="27">
                  <c:v>41879</c:v>
                </c:pt>
                <c:pt idx="28">
                  <c:v>41880</c:v>
                </c:pt>
                <c:pt idx="29">
                  <c:v>41881</c:v>
                </c:pt>
                <c:pt idx="30">
                  <c:v>41882</c:v>
                </c:pt>
              </c:numCache>
            </c:numRef>
          </c:cat>
          <c:val>
            <c:numRef>
              <c:f>'Aug 14'!$G$5:$G$35</c:f>
              <c:numCache>
                <c:formatCode>0.0</c:formatCode>
                <c:ptCount val="31"/>
                <c:pt idx="0">
                  <c:v>17.700000000000728</c:v>
                </c:pt>
                <c:pt idx="1">
                  <c:v>11.5</c:v>
                </c:pt>
                <c:pt idx="2">
                  <c:v>10.5</c:v>
                </c:pt>
                <c:pt idx="3">
                  <c:v>10.299999999999272</c:v>
                </c:pt>
                <c:pt idx="4">
                  <c:v>9.0999999999985448</c:v>
                </c:pt>
                <c:pt idx="5">
                  <c:v>9.7000000000007276</c:v>
                </c:pt>
                <c:pt idx="6">
                  <c:v>8</c:v>
                </c:pt>
                <c:pt idx="7">
                  <c:v>7</c:v>
                </c:pt>
                <c:pt idx="8">
                  <c:v>12</c:v>
                </c:pt>
                <c:pt idx="9">
                  <c:v>14</c:v>
                </c:pt>
                <c:pt idx="10">
                  <c:v>7.5</c:v>
                </c:pt>
                <c:pt idx="11">
                  <c:v>7.7999999999992724</c:v>
                </c:pt>
                <c:pt idx="12">
                  <c:v>15</c:v>
                </c:pt>
                <c:pt idx="13">
                  <c:v>10.80000000000291</c:v>
                </c:pt>
                <c:pt idx="14">
                  <c:v>8.5</c:v>
                </c:pt>
                <c:pt idx="15">
                  <c:v>8.5</c:v>
                </c:pt>
                <c:pt idx="16">
                  <c:v>10.399999999997817</c:v>
                </c:pt>
                <c:pt idx="17">
                  <c:v>7.6000000000021828</c:v>
                </c:pt>
                <c:pt idx="18">
                  <c:v>6.8999999999978172</c:v>
                </c:pt>
                <c:pt idx="19">
                  <c:v>11.600000000002183</c:v>
                </c:pt>
                <c:pt idx="20">
                  <c:v>13.099999999998545</c:v>
                </c:pt>
                <c:pt idx="21">
                  <c:v>5.9000000000014552</c:v>
                </c:pt>
                <c:pt idx="22">
                  <c:v>12.69999999999709</c:v>
                </c:pt>
                <c:pt idx="23">
                  <c:v>7.6000000000021828</c:v>
                </c:pt>
                <c:pt idx="24">
                  <c:v>7.7000000000007276</c:v>
                </c:pt>
                <c:pt idx="25">
                  <c:v>12.099999999998545</c:v>
                </c:pt>
                <c:pt idx="26">
                  <c:v>11.5</c:v>
                </c:pt>
                <c:pt idx="27">
                  <c:v>11.5</c:v>
                </c:pt>
                <c:pt idx="28">
                  <c:v>8.7000000000007276</c:v>
                </c:pt>
                <c:pt idx="29">
                  <c:v>7.3999999999978172</c:v>
                </c:pt>
                <c:pt idx="30">
                  <c:v>10.400000000001455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2F9-447E-813D-1D806EDC6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12576"/>
        <c:axId val="206314112"/>
      </c:lineChart>
      <c:dateAx>
        <c:axId val="2063125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6314112"/>
        <c:crosses val="autoZero"/>
        <c:auto val="1"/>
        <c:lblOffset val="100"/>
        <c:baseTimeUnit val="days"/>
      </c:dateAx>
      <c:valAx>
        <c:axId val="206314112"/>
        <c:scaling>
          <c:orientation val="minMax"/>
          <c:max val="3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312576"/>
        <c:crosses val="autoZero"/>
        <c:crossBetween val="between"/>
        <c:majorUnit val="1"/>
      </c:valAx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'Sep 14'!$C$5:$C$35</c:f>
              <c:numCache>
                <c:formatCode>m/d/yyyy</c:formatCode>
                <c:ptCount val="31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41888</c:v>
                </c:pt>
                <c:pt idx="6">
                  <c:v>41889</c:v>
                </c:pt>
                <c:pt idx="7">
                  <c:v>41890</c:v>
                </c:pt>
                <c:pt idx="8">
                  <c:v>41891</c:v>
                </c:pt>
                <c:pt idx="9">
                  <c:v>41892</c:v>
                </c:pt>
                <c:pt idx="10">
                  <c:v>41893</c:v>
                </c:pt>
                <c:pt idx="11">
                  <c:v>41894</c:v>
                </c:pt>
                <c:pt idx="12">
                  <c:v>41895</c:v>
                </c:pt>
                <c:pt idx="13">
                  <c:v>41896</c:v>
                </c:pt>
                <c:pt idx="14">
                  <c:v>41897</c:v>
                </c:pt>
                <c:pt idx="15">
                  <c:v>41898</c:v>
                </c:pt>
                <c:pt idx="16">
                  <c:v>41899</c:v>
                </c:pt>
                <c:pt idx="17">
                  <c:v>41900</c:v>
                </c:pt>
                <c:pt idx="18">
                  <c:v>41901</c:v>
                </c:pt>
                <c:pt idx="19">
                  <c:v>41902</c:v>
                </c:pt>
                <c:pt idx="20">
                  <c:v>41903</c:v>
                </c:pt>
                <c:pt idx="21">
                  <c:v>41904</c:v>
                </c:pt>
                <c:pt idx="22">
                  <c:v>41905</c:v>
                </c:pt>
                <c:pt idx="23">
                  <c:v>41906</c:v>
                </c:pt>
                <c:pt idx="24">
                  <c:v>41907</c:v>
                </c:pt>
                <c:pt idx="25">
                  <c:v>41908</c:v>
                </c:pt>
                <c:pt idx="26">
                  <c:v>41909</c:v>
                </c:pt>
                <c:pt idx="27">
                  <c:v>41910</c:v>
                </c:pt>
                <c:pt idx="28">
                  <c:v>41911</c:v>
                </c:pt>
                <c:pt idx="29">
                  <c:v>41912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63-485C-8748-3AB3F71F8E43}"/>
            </c:ext>
          </c:extLst>
        </c:ser>
        <c:ser>
          <c:idx val="1"/>
          <c:order val="1"/>
          <c:tx>
            <c:strRef>
              <c:f>'Sep 14'!$D$3:$D$4</c:f>
              <c:strCache>
                <c:ptCount val="2"/>
                <c:pt idx="0">
                  <c:v>Strom/kW 14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'Sep 14'!$C$5:$C$35</c:f>
              <c:numCache>
                <c:formatCode>m/d/yyyy</c:formatCode>
                <c:ptCount val="31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41888</c:v>
                </c:pt>
                <c:pt idx="6">
                  <c:v>41889</c:v>
                </c:pt>
                <c:pt idx="7">
                  <c:v>41890</c:v>
                </c:pt>
                <c:pt idx="8">
                  <c:v>41891</c:v>
                </c:pt>
                <c:pt idx="9">
                  <c:v>41892</c:v>
                </c:pt>
                <c:pt idx="10">
                  <c:v>41893</c:v>
                </c:pt>
                <c:pt idx="11">
                  <c:v>41894</c:v>
                </c:pt>
                <c:pt idx="12">
                  <c:v>41895</c:v>
                </c:pt>
                <c:pt idx="13">
                  <c:v>41896</c:v>
                </c:pt>
                <c:pt idx="14">
                  <c:v>41897</c:v>
                </c:pt>
                <c:pt idx="15">
                  <c:v>41898</c:v>
                </c:pt>
                <c:pt idx="16">
                  <c:v>41899</c:v>
                </c:pt>
                <c:pt idx="17">
                  <c:v>41900</c:v>
                </c:pt>
                <c:pt idx="18">
                  <c:v>41901</c:v>
                </c:pt>
                <c:pt idx="19">
                  <c:v>41902</c:v>
                </c:pt>
                <c:pt idx="20">
                  <c:v>41903</c:v>
                </c:pt>
                <c:pt idx="21">
                  <c:v>41904</c:v>
                </c:pt>
                <c:pt idx="22">
                  <c:v>41905</c:v>
                </c:pt>
                <c:pt idx="23">
                  <c:v>41906</c:v>
                </c:pt>
                <c:pt idx="24">
                  <c:v>41907</c:v>
                </c:pt>
                <c:pt idx="25">
                  <c:v>41908</c:v>
                </c:pt>
                <c:pt idx="26">
                  <c:v>41909</c:v>
                </c:pt>
                <c:pt idx="27">
                  <c:v>41910</c:v>
                </c:pt>
                <c:pt idx="28">
                  <c:v>41911</c:v>
                </c:pt>
                <c:pt idx="29">
                  <c:v>41912</c:v>
                </c:pt>
              </c:numCache>
            </c:numRef>
          </c:cat>
          <c:val>
            <c:numRef>
              <c:f>'Sep 14'!$D$5:$D$35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63-485C-8748-3AB3F71F8E43}"/>
            </c:ext>
          </c:extLst>
        </c:ser>
        <c:ser>
          <c:idx val="7"/>
          <c:order val="2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'Sep 14'!$C$5:$C$35</c:f>
              <c:numCache>
                <c:formatCode>m/d/yyyy</c:formatCode>
                <c:ptCount val="31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41888</c:v>
                </c:pt>
                <c:pt idx="6">
                  <c:v>41889</c:v>
                </c:pt>
                <c:pt idx="7">
                  <c:v>41890</c:v>
                </c:pt>
                <c:pt idx="8">
                  <c:v>41891</c:v>
                </c:pt>
                <c:pt idx="9">
                  <c:v>41892</c:v>
                </c:pt>
                <c:pt idx="10">
                  <c:v>41893</c:v>
                </c:pt>
                <c:pt idx="11">
                  <c:v>41894</c:v>
                </c:pt>
                <c:pt idx="12">
                  <c:v>41895</c:v>
                </c:pt>
                <c:pt idx="13">
                  <c:v>41896</c:v>
                </c:pt>
                <c:pt idx="14">
                  <c:v>41897</c:v>
                </c:pt>
                <c:pt idx="15">
                  <c:v>41898</c:v>
                </c:pt>
                <c:pt idx="16">
                  <c:v>41899</c:v>
                </c:pt>
                <c:pt idx="17">
                  <c:v>41900</c:v>
                </c:pt>
                <c:pt idx="18">
                  <c:v>41901</c:v>
                </c:pt>
                <c:pt idx="19">
                  <c:v>41902</c:v>
                </c:pt>
                <c:pt idx="20">
                  <c:v>41903</c:v>
                </c:pt>
                <c:pt idx="21">
                  <c:v>41904</c:v>
                </c:pt>
                <c:pt idx="22">
                  <c:v>41905</c:v>
                </c:pt>
                <c:pt idx="23">
                  <c:v>41906</c:v>
                </c:pt>
                <c:pt idx="24">
                  <c:v>41907</c:v>
                </c:pt>
                <c:pt idx="25">
                  <c:v>41908</c:v>
                </c:pt>
                <c:pt idx="26">
                  <c:v>41909</c:v>
                </c:pt>
                <c:pt idx="27">
                  <c:v>41910</c:v>
                </c:pt>
                <c:pt idx="28">
                  <c:v>41911</c:v>
                </c:pt>
                <c:pt idx="29">
                  <c:v>41912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63-485C-8748-3AB3F71F8E43}"/>
            </c:ext>
          </c:extLst>
        </c:ser>
        <c:ser>
          <c:idx val="8"/>
          <c:order val="3"/>
          <c:tx>
            <c:strRef>
              <c:f>'Sep 14'!$G$3:$G$4</c:f>
              <c:strCache>
                <c:ptCount val="2"/>
                <c:pt idx="0">
                  <c:v>Strom/kW 13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'Sep 14'!$C$5:$C$35</c:f>
              <c:numCache>
                <c:formatCode>m/d/yyyy</c:formatCode>
                <c:ptCount val="31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41888</c:v>
                </c:pt>
                <c:pt idx="6">
                  <c:v>41889</c:v>
                </c:pt>
                <c:pt idx="7">
                  <c:v>41890</c:v>
                </c:pt>
                <c:pt idx="8">
                  <c:v>41891</c:v>
                </c:pt>
                <c:pt idx="9">
                  <c:v>41892</c:v>
                </c:pt>
                <c:pt idx="10">
                  <c:v>41893</c:v>
                </c:pt>
                <c:pt idx="11">
                  <c:v>41894</c:v>
                </c:pt>
                <c:pt idx="12">
                  <c:v>41895</c:v>
                </c:pt>
                <c:pt idx="13">
                  <c:v>41896</c:v>
                </c:pt>
                <c:pt idx="14">
                  <c:v>41897</c:v>
                </c:pt>
                <c:pt idx="15">
                  <c:v>41898</c:v>
                </c:pt>
                <c:pt idx="16">
                  <c:v>41899</c:v>
                </c:pt>
                <c:pt idx="17">
                  <c:v>41900</c:v>
                </c:pt>
                <c:pt idx="18">
                  <c:v>41901</c:v>
                </c:pt>
                <c:pt idx="19">
                  <c:v>41902</c:v>
                </c:pt>
                <c:pt idx="20">
                  <c:v>41903</c:v>
                </c:pt>
                <c:pt idx="21">
                  <c:v>41904</c:v>
                </c:pt>
                <c:pt idx="22">
                  <c:v>41905</c:v>
                </c:pt>
                <c:pt idx="23">
                  <c:v>41906</c:v>
                </c:pt>
                <c:pt idx="24">
                  <c:v>41907</c:v>
                </c:pt>
                <c:pt idx="25">
                  <c:v>41908</c:v>
                </c:pt>
                <c:pt idx="26">
                  <c:v>41909</c:v>
                </c:pt>
                <c:pt idx="27">
                  <c:v>41910</c:v>
                </c:pt>
                <c:pt idx="28">
                  <c:v>41911</c:v>
                </c:pt>
                <c:pt idx="29">
                  <c:v>41912</c:v>
                </c:pt>
              </c:numCache>
            </c:numRef>
          </c:cat>
          <c:val>
            <c:numRef>
              <c:f>'Sep 14'!$G$5:$G$35</c:f>
              <c:numCache>
                <c:formatCode>0.0</c:formatCode>
                <c:ptCount val="31"/>
                <c:pt idx="0">
                  <c:v>10.299999999999272</c:v>
                </c:pt>
                <c:pt idx="1">
                  <c:v>10.700000000000728</c:v>
                </c:pt>
                <c:pt idx="2">
                  <c:v>12.900000000001455</c:v>
                </c:pt>
                <c:pt idx="3">
                  <c:v>8.7999999999992724</c:v>
                </c:pt>
                <c:pt idx="4">
                  <c:v>8</c:v>
                </c:pt>
                <c:pt idx="5">
                  <c:v>7.8999999999978172</c:v>
                </c:pt>
                <c:pt idx="6">
                  <c:v>10.200000000000728</c:v>
                </c:pt>
                <c:pt idx="7">
                  <c:v>9.2000000000007276</c:v>
                </c:pt>
                <c:pt idx="8">
                  <c:v>9.2999999999992724</c:v>
                </c:pt>
                <c:pt idx="9">
                  <c:v>13.5</c:v>
                </c:pt>
                <c:pt idx="10">
                  <c:v>13.5</c:v>
                </c:pt>
                <c:pt idx="11">
                  <c:v>10.799999999999272</c:v>
                </c:pt>
                <c:pt idx="12">
                  <c:v>11.80000000000291</c:v>
                </c:pt>
                <c:pt idx="13">
                  <c:v>11.799999999999272</c:v>
                </c:pt>
                <c:pt idx="14">
                  <c:v>10.899999999997817</c:v>
                </c:pt>
                <c:pt idx="15">
                  <c:v>11</c:v>
                </c:pt>
                <c:pt idx="16">
                  <c:v>10.600000000002183</c:v>
                </c:pt>
                <c:pt idx="17">
                  <c:v>10.599999999998545</c:v>
                </c:pt>
                <c:pt idx="18">
                  <c:v>16.799999999999272</c:v>
                </c:pt>
                <c:pt idx="19">
                  <c:v>10.600000000002183</c:v>
                </c:pt>
                <c:pt idx="20">
                  <c:v>11.899999999997817</c:v>
                </c:pt>
                <c:pt idx="21">
                  <c:v>8.8000000000029104</c:v>
                </c:pt>
                <c:pt idx="22">
                  <c:v>10.799999999999272</c:v>
                </c:pt>
                <c:pt idx="23">
                  <c:v>17.200000000000728</c:v>
                </c:pt>
                <c:pt idx="24">
                  <c:v>11.19999999999709</c:v>
                </c:pt>
                <c:pt idx="25">
                  <c:v>7.1000000000021828</c:v>
                </c:pt>
                <c:pt idx="26">
                  <c:v>10</c:v>
                </c:pt>
                <c:pt idx="27">
                  <c:v>9.5</c:v>
                </c:pt>
                <c:pt idx="28">
                  <c:v>9.2999999999992724</c:v>
                </c:pt>
                <c:pt idx="2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663-485C-8748-3AB3F71F8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74176"/>
        <c:axId val="206684160"/>
      </c:lineChart>
      <c:dateAx>
        <c:axId val="2066741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6684160"/>
        <c:crosses val="autoZero"/>
        <c:auto val="1"/>
        <c:lblOffset val="100"/>
        <c:baseTimeUnit val="days"/>
      </c:dateAx>
      <c:valAx>
        <c:axId val="206684160"/>
        <c:scaling>
          <c:orientation val="minMax"/>
          <c:max val="3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674176"/>
        <c:crosses val="autoZero"/>
        <c:crossBetween val="between"/>
        <c:majorUnit val="1"/>
      </c:valAx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'Okt 14'!$C$5:$C$35</c:f>
              <c:numCache>
                <c:formatCode>m/d/yyyy</c:formatCode>
                <c:ptCount val="31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  <c:pt idx="28">
                  <c:v>41941</c:v>
                </c:pt>
                <c:pt idx="29">
                  <c:v>41942</c:v>
                </c:pt>
                <c:pt idx="30">
                  <c:v>41943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3A-490F-8570-43C008722C41}"/>
            </c:ext>
          </c:extLst>
        </c:ser>
        <c:ser>
          <c:idx val="1"/>
          <c:order val="1"/>
          <c:tx>
            <c:strRef>
              <c:f>'Okt 14'!$D$3:$D$4</c:f>
              <c:strCache>
                <c:ptCount val="2"/>
                <c:pt idx="0">
                  <c:v>Strom/kW 14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'Okt 14'!$C$5:$C$35</c:f>
              <c:numCache>
                <c:formatCode>m/d/yyyy</c:formatCode>
                <c:ptCount val="31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  <c:pt idx="28">
                  <c:v>41941</c:v>
                </c:pt>
                <c:pt idx="29">
                  <c:v>41942</c:v>
                </c:pt>
                <c:pt idx="30">
                  <c:v>41943</c:v>
                </c:pt>
              </c:numCache>
            </c:numRef>
          </c:cat>
          <c:val>
            <c:numRef>
              <c:f>'Okt 14'!$D$5:$D$35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3A-490F-8570-43C008722C41}"/>
            </c:ext>
          </c:extLst>
        </c:ser>
        <c:ser>
          <c:idx val="7"/>
          <c:order val="2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'Okt 14'!$C$5:$C$35</c:f>
              <c:numCache>
                <c:formatCode>m/d/yyyy</c:formatCode>
                <c:ptCount val="31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  <c:pt idx="28">
                  <c:v>41941</c:v>
                </c:pt>
                <c:pt idx="29">
                  <c:v>41942</c:v>
                </c:pt>
                <c:pt idx="30">
                  <c:v>41943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3A-490F-8570-43C008722C41}"/>
            </c:ext>
          </c:extLst>
        </c:ser>
        <c:ser>
          <c:idx val="8"/>
          <c:order val="3"/>
          <c:tx>
            <c:strRef>
              <c:f>'Okt 14'!$H$3:$H$4</c:f>
              <c:strCache>
                <c:ptCount val="2"/>
                <c:pt idx="0">
                  <c:v>Strom/kW 13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'Okt 14'!$C$5:$C$35</c:f>
              <c:numCache>
                <c:formatCode>m/d/yyyy</c:formatCode>
                <c:ptCount val="31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  <c:pt idx="28">
                  <c:v>41941</c:v>
                </c:pt>
                <c:pt idx="29">
                  <c:v>41942</c:v>
                </c:pt>
                <c:pt idx="30">
                  <c:v>41943</c:v>
                </c:pt>
              </c:numCache>
            </c:numRef>
          </c:cat>
          <c:val>
            <c:numRef>
              <c:f>'Okt 14'!$H$5:$H$35</c:f>
              <c:numCache>
                <c:formatCode>0.0</c:formatCode>
                <c:ptCount val="31"/>
                <c:pt idx="0">
                  <c:v>13.400000000001455</c:v>
                </c:pt>
                <c:pt idx="1">
                  <c:v>13.799999999999272</c:v>
                </c:pt>
                <c:pt idx="2">
                  <c:v>7.8999999999978172</c:v>
                </c:pt>
                <c:pt idx="3">
                  <c:v>10.700000000000728</c:v>
                </c:pt>
                <c:pt idx="4">
                  <c:v>8.2999999999992724</c:v>
                </c:pt>
                <c:pt idx="5">
                  <c:v>10.600000000002183</c:v>
                </c:pt>
                <c:pt idx="6">
                  <c:v>14.5</c:v>
                </c:pt>
                <c:pt idx="7">
                  <c:v>17.200000000000728</c:v>
                </c:pt>
                <c:pt idx="8">
                  <c:v>11.299999999999272</c:v>
                </c:pt>
                <c:pt idx="9">
                  <c:v>13.099999999998545</c:v>
                </c:pt>
                <c:pt idx="10">
                  <c:v>11.400000000001455</c:v>
                </c:pt>
                <c:pt idx="11">
                  <c:v>12.899999999997817</c:v>
                </c:pt>
                <c:pt idx="12">
                  <c:v>13.600000000002183</c:v>
                </c:pt>
                <c:pt idx="13">
                  <c:v>20.200000000000728</c:v>
                </c:pt>
                <c:pt idx="14">
                  <c:v>12</c:v>
                </c:pt>
                <c:pt idx="15">
                  <c:v>10.899999999997817</c:v>
                </c:pt>
                <c:pt idx="16">
                  <c:v>10.600000000002183</c:v>
                </c:pt>
                <c:pt idx="17">
                  <c:v>9.7999999999992724</c:v>
                </c:pt>
                <c:pt idx="18">
                  <c:v>11.200000000000728</c:v>
                </c:pt>
                <c:pt idx="19">
                  <c:v>11.099999999998545</c:v>
                </c:pt>
                <c:pt idx="20">
                  <c:v>12.400000000001455</c:v>
                </c:pt>
                <c:pt idx="21">
                  <c:v>13.399999999997817</c:v>
                </c:pt>
                <c:pt idx="22">
                  <c:v>8.7999999999992724</c:v>
                </c:pt>
                <c:pt idx="23">
                  <c:v>15.200000000000728</c:v>
                </c:pt>
                <c:pt idx="24">
                  <c:v>9.9000000000014552</c:v>
                </c:pt>
                <c:pt idx="25">
                  <c:v>10.700000000000728</c:v>
                </c:pt>
                <c:pt idx="26">
                  <c:v>11.899999999997817</c:v>
                </c:pt>
                <c:pt idx="27">
                  <c:v>10.799999999999272</c:v>
                </c:pt>
                <c:pt idx="28">
                  <c:v>15.100000000002183</c:v>
                </c:pt>
                <c:pt idx="29">
                  <c:v>14.599999999998545</c:v>
                </c:pt>
                <c:pt idx="30">
                  <c:v>11.299999999999272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3A-490F-8570-43C008722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06336"/>
        <c:axId val="206607872"/>
      </c:lineChart>
      <c:dateAx>
        <c:axId val="2066063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6607872"/>
        <c:crosses val="autoZero"/>
        <c:auto val="1"/>
        <c:lblOffset val="100"/>
        <c:baseTimeUnit val="days"/>
      </c:dateAx>
      <c:valAx>
        <c:axId val="206607872"/>
        <c:scaling>
          <c:orientation val="minMax"/>
          <c:max val="3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606336"/>
        <c:crosses val="autoZero"/>
        <c:crossBetween val="between"/>
        <c:majorUnit val="1"/>
      </c:valAx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'Nov 14'!$C$5:$C$35</c:f>
              <c:numCache>
                <c:formatCode>m/d/yyyy</c:formatCode>
                <c:ptCount val="31"/>
                <c:pt idx="0">
                  <c:v>41944</c:v>
                </c:pt>
                <c:pt idx="1">
                  <c:v>41945</c:v>
                </c:pt>
                <c:pt idx="2">
                  <c:v>41946</c:v>
                </c:pt>
                <c:pt idx="3">
                  <c:v>41947</c:v>
                </c:pt>
                <c:pt idx="4">
                  <c:v>41948</c:v>
                </c:pt>
                <c:pt idx="5">
                  <c:v>41949</c:v>
                </c:pt>
                <c:pt idx="6">
                  <c:v>41950</c:v>
                </c:pt>
                <c:pt idx="7">
                  <c:v>41951</c:v>
                </c:pt>
                <c:pt idx="8">
                  <c:v>41952</c:v>
                </c:pt>
                <c:pt idx="9">
                  <c:v>41953</c:v>
                </c:pt>
                <c:pt idx="10">
                  <c:v>41954</c:v>
                </c:pt>
                <c:pt idx="11">
                  <c:v>41955</c:v>
                </c:pt>
                <c:pt idx="12">
                  <c:v>41956</c:v>
                </c:pt>
                <c:pt idx="13">
                  <c:v>41957</c:v>
                </c:pt>
                <c:pt idx="14">
                  <c:v>41958</c:v>
                </c:pt>
                <c:pt idx="15">
                  <c:v>41959</c:v>
                </c:pt>
                <c:pt idx="16">
                  <c:v>41960</c:v>
                </c:pt>
                <c:pt idx="17">
                  <c:v>41961</c:v>
                </c:pt>
                <c:pt idx="18">
                  <c:v>41962</c:v>
                </c:pt>
                <c:pt idx="19">
                  <c:v>41963</c:v>
                </c:pt>
                <c:pt idx="20">
                  <c:v>41964</c:v>
                </c:pt>
                <c:pt idx="21">
                  <c:v>41965</c:v>
                </c:pt>
                <c:pt idx="22">
                  <c:v>41966</c:v>
                </c:pt>
                <c:pt idx="23">
                  <c:v>41967</c:v>
                </c:pt>
                <c:pt idx="24">
                  <c:v>41968</c:v>
                </c:pt>
                <c:pt idx="25">
                  <c:v>41969</c:v>
                </c:pt>
                <c:pt idx="26">
                  <c:v>41970</c:v>
                </c:pt>
                <c:pt idx="27">
                  <c:v>41971</c:v>
                </c:pt>
                <c:pt idx="28">
                  <c:v>41972</c:v>
                </c:pt>
                <c:pt idx="29">
                  <c:v>41973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74-474D-A5F4-19816A67F51C}"/>
            </c:ext>
          </c:extLst>
        </c:ser>
        <c:ser>
          <c:idx val="1"/>
          <c:order val="1"/>
          <c:tx>
            <c:strRef>
              <c:f>'Nov 14'!$D$3:$D$4</c:f>
              <c:strCache>
                <c:ptCount val="2"/>
                <c:pt idx="0">
                  <c:v>Strom/kW 14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'Nov 14'!$C$5:$C$35</c:f>
              <c:numCache>
                <c:formatCode>m/d/yyyy</c:formatCode>
                <c:ptCount val="31"/>
                <c:pt idx="0">
                  <c:v>41944</c:v>
                </c:pt>
                <c:pt idx="1">
                  <c:v>41945</c:v>
                </c:pt>
                <c:pt idx="2">
                  <c:v>41946</c:v>
                </c:pt>
                <c:pt idx="3">
                  <c:v>41947</c:v>
                </c:pt>
                <c:pt idx="4">
                  <c:v>41948</c:v>
                </c:pt>
                <c:pt idx="5">
                  <c:v>41949</c:v>
                </c:pt>
                <c:pt idx="6">
                  <c:v>41950</c:v>
                </c:pt>
                <c:pt idx="7">
                  <c:v>41951</c:v>
                </c:pt>
                <c:pt idx="8">
                  <c:v>41952</c:v>
                </c:pt>
                <c:pt idx="9">
                  <c:v>41953</c:v>
                </c:pt>
                <c:pt idx="10">
                  <c:v>41954</c:v>
                </c:pt>
                <c:pt idx="11">
                  <c:v>41955</c:v>
                </c:pt>
                <c:pt idx="12">
                  <c:v>41956</c:v>
                </c:pt>
                <c:pt idx="13">
                  <c:v>41957</c:v>
                </c:pt>
                <c:pt idx="14">
                  <c:v>41958</c:v>
                </c:pt>
                <c:pt idx="15">
                  <c:v>41959</c:v>
                </c:pt>
                <c:pt idx="16">
                  <c:v>41960</c:v>
                </c:pt>
                <c:pt idx="17">
                  <c:v>41961</c:v>
                </c:pt>
                <c:pt idx="18">
                  <c:v>41962</c:v>
                </c:pt>
                <c:pt idx="19">
                  <c:v>41963</c:v>
                </c:pt>
                <c:pt idx="20">
                  <c:v>41964</c:v>
                </c:pt>
                <c:pt idx="21">
                  <c:v>41965</c:v>
                </c:pt>
                <c:pt idx="22">
                  <c:v>41966</c:v>
                </c:pt>
                <c:pt idx="23">
                  <c:v>41967</c:v>
                </c:pt>
                <c:pt idx="24">
                  <c:v>41968</c:v>
                </c:pt>
                <c:pt idx="25">
                  <c:v>41969</c:v>
                </c:pt>
                <c:pt idx="26">
                  <c:v>41970</c:v>
                </c:pt>
                <c:pt idx="27">
                  <c:v>41971</c:v>
                </c:pt>
                <c:pt idx="28">
                  <c:v>41972</c:v>
                </c:pt>
                <c:pt idx="29">
                  <c:v>41973</c:v>
                </c:pt>
              </c:numCache>
            </c:numRef>
          </c:cat>
          <c:val>
            <c:numRef>
              <c:f>'Nov 14'!$D$5:$D$35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74-474D-A5F4-19816A67F51C}"/>
            </c:ext>
          </c:extLst>
        </c:ser>
        <c:ser>
          <c:idx val="7"/>
          <c:order val="2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'Nov 14'!$C$5:$C$35</c:f>
              <c:numCache>
                <c:formatCode>m/d/yyyy</c:formatCode>
                <c:ptCount val="31"/>
                <c:pt idx="0">
                  <c:v>41944</c:v>
                </c:pt>
                <c:pt idx="1">
                  <c:v>41945</c:v>
                </c:pt>
                <c:pt idx="2">
                  <c:v>41946</c:v>
                </c:pt>
                <c:pt idx="3">
                  <c:v>41947</c:v>
                </c:pt>
                <c:pt idx="4">
                  <c:v>41948</c:v>
                </c:pt>
                <c:pt idx="5">
                  <c:v>41949</c:v>
                </c:pt>
                <c:pt idx="6">
                  <c:v>41950</c:v>
                </c:pt>
                <c:pt idx="7">
                  <c:v>41951</c:v>
                </c:pt>
                <c:pt idx="8">
                  <c:v>41952</c:v>
                </c:pt>
                <c:pt idx="9">
                  <c:v>41953</c:v>
                </c:pt>
                <c:pt idx="10">
                  <c:v>41954</c:v>
                </c:pt>
                <c:pt idx="11">
                  <c:v>41955</c:v>
                </c:pt>
                <c:pt idx="12">
                  <c:v>41956</c:v>
                </c:pt>
                <c:pt idx="13">
                  <c:v>41957</c:v>
                </c:pt>
                <c:pt idx="14">
                  <c:v>41958</c:v>
                </c:pt>
                <c:pt idx="15">
                  <c:v>41959</c:v>
                </c:pt>
                <c:pt idx="16">
                  <c:v>41960</c:v>
                </c:pt>
                <c:pt idx="17">
                  <c:v>41961</c:v>
                </c:pt>
                <c:pt idx="18">
                  <c:v>41962</c:v>
                </c:pt>
                <c:pt idx="19">
                  <c:v>41963</c:v>
                </c:pt>
                <c:pt idx="20">
                  <c:v>41964</c:v>
                </c:pt>
                <c:pt idx="21">
                  <c:v>41965</c:v>
                </c:pt>
                <c:pt idx="22">
                  <c:v>41966</c:v>
                </c:pt>
                <c:pt idx="23">
                  <c:v>41967</c:v>
                </c:pt>
                <c:pt idx="24">
                  <c:v>41968</c:v>
                </c:pt>
                <c:pt idx="25">
                  <c:v>41969</c:v>
                </c:pt>
                <c:pt idx="26">
                  <c:v>41970</c:v>
                </c:pt>
                <c:pt idx="27">
                  <c:v>41971</c:v>
                </c:pt>
                <c:pt idx="28">
                  <c:v>41972</c:v>
                </c:pt>
                <c:pt idx="29">
                  <c:v>41973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74-474D-A5F4-19816A67F51C}"/>
            </c:ext>
          </c:extLst>
        </c:ser>
        <c:ser>
          <c:idx val="8"/>
          <c:order val="3"/>
          <c:tx>
            <c:strRef>
              <c:f>'Nov 14'!$H$3:$H$4</c:f>
              <c:strCache>
                <c:ptCount val="2"/>
                <c:pt idx="0">
                  <c:v>Strom/kW 13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'Nov 14'!$C$5:$C$35</c:f>
              <c:numCache>
                <c:formatCode>m/d/yyyy</c:formatCode>
                <c:ptCount val="31"/>
                <c:pt idx="0">
                  <c:v>41944</c:v>
                </c:pt>
                <c:pt idx="1">
                  <c:v>41945</c:v>
                </c:pt>
                <c:pt idx="2">
                  <c:v>41946</c:v>
                </c:pt>
                <c:pt idx="3">
                  <c:v>41947</c:v>
                </c:pt>
                <c:pt idx="4">
                  <c:v>41948</c:v>
                </c:pt>
                <c:pt idx="5">
                  <c:v>41949</c:v>
                </c:pt>
                <c:pt idx="6">
                  <c:v>41950</c:v>
                </c:pt>
                <c:pt idx="7">
                  <c:v>41951</c:v>
                </c:pt>
                <c:pt idx="8">
                  <c:v>41952</c:v>
                </c:pt>
                <c:pt idx="9">
                  <c:v>41953</c:v>
                </c:pt>
                <c:pt idx="10">
                  <c:v>41954</c:v>
                </c:pt>
                <c:pt idx="11">
                  <c:v>41955</c:v>
                </c:pt>
                <c:pt idx="12">
                  <c:v>41956</c:v>
                </c:pt>
                <c:pt idx="13">
                  <c:v>41957</c:v>
                </c:pt>
                <c:pt idx="14">
                  <c:v>41958</c:v>
                </c:pt>
                <c:pt idx="15">
                  <c:v>41959</c:v>
                </c:pt>
                <c:pt idx="16">
                  <c:v>41960</c:v>
                </c:pt>
                <c:pt idx="17">
                  <c:v>41961</c:v>
                </c:pt>
                <c:pt idx="18">
                  <c:v>41962</c:v>
                </c:pt>
                <c:pt idx="19">
                  <c:v>41963</c:v>
                </c:pt>
                <c:pt idx="20">
                  <c:v>41964</c:v>
                </c:pt>
                <c:pt idx="21">
                  <c:v>41965</c:v>
                </c:pt>
                <c:pt idx="22">
                  <c:v>41966</c:v>
                </c:pt>
                <c:pt idx="23">
                  <c:v>41967</c:v>
                </c:pt>
                <c:pt idx="24">
                  <c:v>41968</c:v>
                </c:pt>
                <c:pt idx="25">
                  <c:v>41969</c:v>
                </c:pt>
                <c:pt idx="26">
                  <c:v>41970</c:v>
                </c:pt>
                <c:pt idx="27">
                  <c:v>41971</c:v>
                </c:pt>
                <c:pt idx="28">
                  <c:v>41972</c:v>
                </c:pt>
                <c:pt idx="29">
                  <c:v>41973</c:v>
                </c:pt>
              </c:numCache>
            </c:numRef>
          </c:cat>
          <c:val>
            <c:numRef>
              <c:f>'Nov 14'!$H$5:$H$35</c:f>
              <c:numCache>
                <c:formatCode>0.0</c:formatCode>
                <c:ptCount val="31"/>
                <c:pt idx="0">
                  <c:v>11.900000000001455</c:v>
                </c:pt>
                <c:pt idx="1">
                  <c:v>11.400000000001455</c:v>
                </c:pt>
                <c:pt idx="2">
                  <c:v>11.299999999999272</c:v>
                </c:pt>
                <c:pt idx="3">
                  <c:v>11.399999999997817</c:v>
                </c:pt>
                <c:pt idx="4">
                  <c:v>14.900000000001455</c:v>
                </c:pt>
                <c:pt idx="5">
                  <c:v>15.599999999998545</c:v>
                </c:pt>
                <c:pt idx="6">
                  <c:v>13.30000000000291</c:v>
                </c:pt>
                <c:pt idx="7">
                  <c:v>9</c:v>
                </c:pt>
                <c:pt idx="8">
                  <c:v>10.899999999997817</c:v>
                </c:pt>
                <c:pt idx="9">
                  <c:v>9.7000000000007276</c:v>
                </c:pt>
                <c:pt idx="10">
                  <c:v>15</c:v>
                </c:pt>
                <c:pt idx="11">
                  <c:v>13.200000000000728</c:v>
                </c:pt>
                <c:pt idx="12">
                  <c:v>15.599999999998545</c:v>
                </c:pt>
                <c:pt idx="13">
                  <c:v>13.100000000002183</c:v>
                </c:pt>
                <c:pt idx="14">
                  <c:v>14.399999999997817</c:v>
                </c:pt>
                <c:pt idx="15">
                  <c:v>10.600000000002183</c:v>
                </c:pt>
                <c:pt idx="16">
                  <c:v>9.8999999999978172</c:v>
                </c:pt>
                <c:pt idx="17">
                  <c:v>13.100000000002183</c:v>
                </c:pt>
                <c:pt idx="18">
                  <c:v>12.399999999997817</c:v>
                </c:pt>
                <c:pt idx="19">
                  <c:v>15.200000000000728</c:v>
                </c:pt>
                <c:pt idx="20">
                  <c:v>16.400000000001455</c:v>
                </c:pt>
                <c:pt idx="21">
                  <c:v>10.099999999998545</c:v>
                </c:pt>
                <c:pt idx="22">
                  <c:v>10.099999999998545</c:v>
                </c:pt>
                <c:pt idx="23">
                  <c:v>10.100000000002183</c:v>
                </c:pt>
                <c:pt idx="24">
                  <c:v>18.700000000000728</c:v>
                </c:pt>
                <c:pt idx="25">
                  <c:v>14.299999999999272</c:v>
                </c:pt>
                <c:pt idx="26">
                  <c:v>18.700000000000728</c:v>
                </c:pt>
                <c:pt idx="27">
                  <c:v>13.69999999999709</c:v>
                </c:pt>
                <c:pt idx="28">
                  <c:v>11</c:v>
                </c:pt>
                <c:pt idx="29">
                  <c:v>11.400000000001455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874-474D-A5F4-19816A67F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13312"/>
        <c:axId val="207214848"/>
      </c:lineChart>
      <c:dateAx>
        <c:axId val="2072133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7214848"/>
        <c:crosses val="autoZero"/>
        <c:auto val="1"/>
        <c:lblOffset val="100"/>
        <c:baseTimeUnit val="days"/>
      </c:dateAx>
      <c:valAx>
        <c:axId val="207214848"/>
        <c:scaling>
          <c:orientation val="minMax"/>
          <c:max val="3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213312"/>
        <c:crosses val="autoZero"/>
        <c:crossBetween val="between"/>
        <c:majorUnit val="1"/>
      </c:valAx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'Dez 14'!$C$5:$C$35</c:f>
              <c:numCache>
                <c:formatCode>m/d/yyyy</c:formatCode>
                <c:ptCount val="31"/>
                <c:pt idx="0">
                  <c:v>41974</c:v>
                </c:pt>
                <c:pt idx="1">
                  <c:v>41975</c:v>
                </c:pt>
                <c:pt idx="2">
                  <c:v>41976</c:v>
                </c:pt>
                <c:pt idx="3">
                  <c:v>41977</c:v>
                </c:pt>
                <c:pt idx="4">
                  <c:v>41978</c:v>
                </c:pt>
                <c:pt idx="5">
                  <c:v>41979</c:v>
                </c:pt>
                <c:pt idx="6">
                  <c:v>41980</c:v>
                </c:pt>
                <c:pt idx="7">
                  <c:v>41981</c:v>
                </c:pt>
                <c:pt idx="8">
                  <c:v>41982</c:v>
                </c:pt>
                <c:pt idx="9">
                  <c:v>41983</c:v>
                </c:pt>
                <c:pt idx="10">
                  <c:v>41984</c:v>
                </c:pt>
                <c:pt idx="11">
                  <c:v>41985</c:v>
                </c:pt>
                <c:pt idx="12">
                  <c:v>41986</c:v>
                </c:pt>
                <c:pt idx="13">
                  <c:v>41987</c:v>
                </c:pt>
                <c:pt idx="14">
                  <c:v>41988</c:v>
                </c:pt>
                <c:pt idx="15">
                  <c:v>41989</c:v>
                </c:pt>
                <c:pt idx="16">
                  <c:v>41990</c:v>
                </c:pt>
                <c:pt idx="17">
                  <c:v>41991</c:v>
                </c:pt>
                <c:pt idx="18">
                  <c:v>41992</c:v>
                </c:pt>
                <c:pt idx="19">
                  <c:v>41993</c:v>
                </c:pt>
                <c:pt idx="20">
                  <c:v>41994</c:v>
                </c:pt>
                <c:pt idx="21">
                  <c:v>41995</c:v>
                </c:pt>
                <c:pt idx="22">
                  <c:v>41996</c:v>
                </c:pt>
                <c:pt idx="23">
                  <c:v>41997</c:v>
                </c:pt>
                <c:pt idx="24">
                  <c:v>41998</c:v>
                </c:pt>
                <c:pt idx="25">
                  <c:v>41999</c:v>
                </c:pt>
                <c:pt idx="26">
                  <c:v>42000</c:v>
                </c:pt>
                <c:pt idx="27">
                  <c:v>42001</c:v>
                </c:pt>
                <c:pt idx="28">
                  <c:v>42002</c:v>
                </c:pt>
                <c:pt idx="29">
                  <c:v>42003</c:v>
                </c:pt>
                <c:pt idx="30">
                  <c:v>42004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45-4E25-997F-BE2FB9B219C4}"/>
            </c:ext>
          </c:extLst>
        </c:ser>
        <c:ser>
          <c:idx val="1"/>
          <c:order val="1"/>
          <c:tx>
            <c:strRef>
              <c:f>'Dez 14'!$D$3:$D$4</c:f>
              <c:strCache>
                <c:ptCount val="2"/>
                <c:pt idx="0">
                  <c:v>Strom/kW 14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'Dez 14'!$C$5:$C$35</c:f>
              <c:numCache>
                <c:formatCode>m/d/yyyy</c:formatCode>
                <c:ptCount val="31"/>
                <c:pt idx="0">
                  <c:v>41974</c:v>
                </c:pt>
                <c:pt idx="1">
                  <c:v>41975</c:v>
                </c:pt>
                <c:pt idx="2">
                  <c:v>41976</c:v>
                </c:pt>
                <c:pt idx="3">
                  <c:v>41977</c:v>
                </c:pt>
                <c:pt idx="4">
                  <c:v>41978</c:v>
                </c:pt>
                <c:pt idx="5">
                  <c:v>41979</c:v>
                </c:pt>
                <c:pt idx="6">
                  <c:v>41980</c:v>
                </c:pt>
                <c:pt idx="7">
                  <c:v>41981</c:v>
                </c:pt>
                <c:pt idx="8">
                  <c:v>41982</c:v>
                </c:pt>
                <c:pt idx="9">
                  <c:v>41983</c:v>
                </c:pt>
                <c:pt idx="10">
                  <c:v>41984</c:v>
                </c:pt>
                <c:pt idx="11">
                  <c:v>41985</c:v>
                </c:pt>
                <c:pt idx="12">
                  <c:v>41986</c:v>
                </c:pt>
                <c:pt idx="13">
                  <c:v>41987</c:v>
                </c:pt>
                <c:pt idx="14">
                  <c:v>41988</c:v>
                </c:pt>
                <c:pt idx="15">
                  <c:v>41989</c:v>
                </c:pt>
                <c:pt idx="16">
                  <c:v>41990</c:v>
                </c:pt>
                <c:pt idx="17">
                  <c:v>41991</c:v>
                </c:pt>
                <c:pt idx="18">
                  <c:v>41992</c:v>
                </c:pt>
                <c:pt idx="19">
                  <c:v>41993</c:v>
                </c:pt>
                <c:pt idx="20">
                  <c:v>41994</c:v>
                </c:pt>
                <c:pt idx="21">
                  <c:v>41995</c:v>
                </c:pt>
                <c:pt idx="22">
                  <c:v>41996</c:v>
                </c:pt>
                <c:pt idx="23">
                  <c:v>41997</c:v>
                </c:pt>
                <c:pt idx="24">
                  <c:v>41998</c:v>
                </c:pt>
                <c:pt idx="25">
                  <c:v>41999</c:v>
                </c:pt>
                <c:pt idx="26">
                  <c:v>42000</c:v>
                </c:pt>
                <c:pt idx="27">
                  <c:v>42001</c:v>
                </c:pt>
                <c:pt idx="28">
                  <c:v>42002</c:v>
                </c:pt>
                <c:pt idx="29">
                  <c:v>42003</c:v>
                </c:pt>
                <c:pt idx="30">
                  <c:v>42004</c:v>
                </c:pt>
              </c:numCache>
            </c:numRef>
          </c:cat>
          <c:val>
            <c:numRef>
              <c:f>'Dez 14'!$D$5:$D$35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45-4E25-997F-BE2FB9B219C4}"/>
            </c:ext>
          </c:extLst>
        </c:ser>
        <c:ser>
          <c:idx val="7"/>
          <c:order val="2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'Dez 14'!$C$5:$C$35</c:f>
              <c:numCache>
                <c:formatCode>m/d/yyyy</c:formatCode>
                <c:ptCount val="31"/>
                <c:pt idx="0">
                  <c:v>41974</c:v>
                </c:pt>
                <c:pt idx="1">
                  <c:v>41975</c:v>
                </c:pt>
                <c:pt idx="2">
                  <c:v>41976</c:v>
                </c:pt>
                <c:pt idx="3">
                  <c:v>41977</c:v>
                </c:pt>
                <c:pt idx="4">
                  <c:v>41978</c:v>
                </c:pt>
                <c:pt idx="5">
                  <c:v>41979</c:v>
                </c:pt>
                <c:pt idx="6">
                  <c:v>41980</c:v>
                </c:pt>
                <c:pt idx="7">
                  <c:v>41981</c:v>
                </c:pt>
                <c:pt idx="8">
                  <c:v>41982</c:v>
                </c:pt>
                <c:pt idx="9">
                  <c:v>41983</c:v>
                </c:pt>
                <c:pt idx="10">
                  <c:v>41984</c:v>
                </c:pt>
                <c:pt idx="11">
                  <c:v>41985</c:v>
                </c:pt>
                <c:pt idx="12">
                  <c:v>41986</c:v>
                </c:pt>
                <c:pt idx="13">
                  <c:v>41987</c:v>
                </c:pt>
                <c:pt idx="14">
                  <c:v>41988</c:v>
                </c:pt>
                <c:pt idx="15">
                  <c:v>41989</c:v>
                </c:pt>
                <c:pt idx="16">
                  <c:v>41990</c:v>
                </c:pt>
                <c:pt idx="17">
                  <c:v>41991</c:v>
                </c:pt>
                <c:pt idx="18">
                  <c:v>41992</c:v>
                </c:pt>
                <c:pt idx="19">
                  <c:v>41993</c:v>
                </c:pt>
                <c:pt idx="20">
                  <c:v>41994</c:v>
                </c:pt>
                <c:pt idx="21">
                  <c:v>41995</c:v>
                </c:pt>
                <c:pt idx="22">
                  <c:v>41996</c:v>
                </c:pt>
                <c:pt idx="23">
                  <c:v>41997</c:v>
                </c:pt>
                <c:pt idx="24">
                  <c:v>41998</c:v>
                </c:pt>
                <c:pt idx="25">
                  <c:v>41999</c:v>
                </c:pt>
                <c:pt idx="26">
                  <c:v>42000</c:v>
                </c:pt>
                <c:pt idx="27">
                  <c:v>42001</c:v>
                </c:pt>
                <c:pt idx="28">
                  <c:v>42002</c:v>
                </c:pt>
                <c:pt idx="29">
                  <c:v>42003</c:v>
                </c:pt>
                <c:pt idx="30">
                  <c:v>42004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45-4E25-997F-BE2FB9B219C4}"/>
            </c:ext>
          </c:extLst>
        </c:ser>
        <c:ser>
          <c:idx val="8"/>
          <c:order val="3"/>
          <c:tx>
            <c:strRef>
              <c:f>'Dez 14'!$H$3:$H$4</c:f>
              <c:strCache>
                <c:ptCount val="2"/>
                <c:pt idx="0">
                  <c:v>Strom/kW 13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'Dez 14'!$C$5:$C$35</c:f>
              <c:numCache>
                <c:formatCode>m/d/yyyy</c:formatCode>
                <c:ptCount val="31"/>
                <c:pt idx="0">
                  <c:v>41974</c:v>
                </c:pt>
                <c:pt idx="1">
                  <c:v>41975</c:v>
                </c:pt>
                <c:pt idx="2">
                  <c:v>41976</c:v>
                </c:pt>
                <c:pt idx="3">
                  <c:v>41977</c:v>
                </c:pt>
                <c:pt idx="4">
                  <c:v>41978</c:v>
                </c:pt>
                <c:pt idx="5">
                  <c:v>41979</c:v>
                </c:pt>
                <c:pt idx="6">
                  <c:v>41980</c:v>
                </c:pt>
                <c:pt idx="7">
                  <c:v>41981</c:v>
                </c:pt>
                <c:pt idx="8">
                  <c:v>41982</c:v>
                </c:pt>
                <c:pt idx="9">
                  <c:v>41983</c:v>
                </c:pt>
                <c:pt idx="10">
                  <c:v>41984</c:v>
                </c:pt>
                <c:pt idx="11">
                  <c:v>41985</c:v>
                </c:pt>
                <c:pt idx="12">
                  <c:v>41986</c:v>
                </c:pt>
                <c:pt idx="13">
                  <c:v>41987</c:v>
                </c:pt>
                <c:pt idx="14">
                  <c:v>41988</c:v>
                </c:pt>
                <c:pt idx="15">
                  <c:v>41989</c:v>
                </c:pt>
                <c:pt idx="16">
                  <c:v>41990</c:v>
                </c:pt>
                <c:pt idx="17">
                  <c:v>41991</c:v>
                </c:pt>
                <c:pt idx="18">
                  <c:v>41992</c:v>
                </c:pt>
                <c:pt idx="19">
                  <c:v>41993</c:v>
                </c:pt>
                <c:pt idx="20">
                  <c:v>41994</c:v>
                </c:pt>
                <c:pt idx="21">
                  <c:v>41995</c:v>
                </c:pt>
                <c:pt idx="22">
                  <c:v>41996</c:v>
                </c:pt>
                <c:pt idx="23">
                  <c:v>41997</c:v>
                </c:pt>
                <c:pt idx="24">
                  <c:v>41998</c:v>
                </c:pt>
                <c:pt idx="25">
                  <c:v>41999</c:v>
                </c:pt>
                <c:pt idx="26">
                  <c:v>42000</c:v>
                </c:pt>
                <c:pt idx="27">
                  <c:v>42001</c:v>
                </c:pt>
                <c:pt idx="28">
                  <c:v>42002</c:v>
                </c:pt>
                <c:pt idx="29">
                  <c:v>42003</c:v>
                </c:pt>
                <c:pt idx="30">
                  <c:v>42004</c:v>
                </c:pt>
              </c:numCache>
            </c:numRef>
          </c:cat>
          <c:val>
            <c:numRef>
              <c:f>'Dez 14'!$H$5:$H$35</c:f>
              <c:numCache>
                <c:formatCode>0.0</c:formatCode>
                <c:ptCount val="31"/>
                <c:pt idx="0">
                  <c:v>20.400000000001455</c:v>
                </c:pt>
                <c:pt idx="1">
                  <c:v>15.69999999999709</c:v>
                </c:pt>
                <c:pt idx="2">
                  <c:v>19</c:v>
                </c:pt>
                <c:pt idx="3">
                  <c:v>16.200000000000728</c:v>
                </c:pt>
                <c:pt idx="4">
                  <c:v>11.400000000001455</c:v>
                </c:pt>
                <c:pt idx="5">
                  <c:v>12.700000000000728</c:v>
                </c:pt>
                <c:pt idx="6">
                  <c:v>15.799999999999272</c:v>
                </c:pt>
                <c:pt idx="7">
                  <c:v>12.599999999998545</c:v>
                </c:pt>
                <c:pt idx="8">
                  <c:v>13.400000000001455</c:v>
                </c:pt>
                <c:pt idx="9">
                  <c:v>13.299999999999272</c:v>
                </c:pt>
                <c:pt idx="10">
                  <c:v>19.700000000000728</c:v>
                </c:pt>
                <c:pt idx="11">
                  <c:v>13.299999999999272</c:v>
                </c:pt>
                <c:pt idx="12">
                  <c:v>15.5</c:v>
                </c:pt>
                <c:pt idx="13">
                  <c:v>19.200000000000728</c:v>
                </c:pt>
                <c:pt idx="14">
                  <c:v>18.200000000000728</c:v>
                </c:pt>
                <c:pt idx="15">
                  <c:v>17.399999999997817</c:v>
                </c:pt>
                <c:pt idx="16">
                  <c:v>13.400000000001455</c:v>
                </c:pt>
                <c:pt idx="17">
                  <c:v>14</c:v>
                </c:pt>
                <c:pt idx="18">
                  <c:v>14.599999999998545</c:v>
                </c:pt>
                <c:pt idx="19">
                  <c:v>9.5</c:v>
                </c:pt>
                <c:pt idx="20">
                  <c:v>13</c:v>
                </c:pt>
                <c:pt idx="21">
                  <c:v>18.200000000000728</c:v>
                </c:pt>
                <c:pt idx="22">
                  <c:v>12</c:v>
                </c:pt>
                <c:pt idx="23">
                  <c:v>14.400000000001455</c:v>
                </c:pt>
                <c:pt idx="24">
                  <c:v>15.099999999998545</c:v>
                </c:pt>
                <c:pt idx="25">
                  <c:v>13.5</c:v>
                </c:pt>
                <c:pt idx="26">
                  <c:v>9.2000000000007276</c:v>
                </c:pt>
                <c:pt idx="27">
                  <c:v>10.399999999997817</c:v>
                </c:pt>
                <c:pt idx="28">
                  <c:v>14.5</c:v>
                </c:pt>
                <c:pt idx="29">
                  <c:v>10.5</c:v>
                </c:pt>
                <c:pt idx="3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D45-4E25-997F-BE2FB9B21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77920"/>
        <c:axId val="207379456"/>
      </c:lineChart>
      <c:dateAx>
        <c:axId val="2073779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7379456"/>
        <c:crosses val="autoZero"/>
        <c:auto val="1"/>
        <c:lblOffset val="100"/>
        <c:baseTimeUnit val="days"/>
      </c:dateAx>
      <c:valAx>
        <c:axId val="207379456"/>
        <c:scaling>
          <c:orientation val="minMax"/>
          <c:max val="3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377920"/>
        <c:crosses val="autoZero"/>
        <c:crossBetween val="between"/>
        <c:majorUnit val="1"/>
      </c:valAx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'Jan 15'!$C$5:$C$35</c:f>
              <c:numCache>
                <c:formatCode>m/d/yyyy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1A-4A9A-8787-59194FF58700}"/>
            </c:ext>
          </c:extLst>
        </c:ser>
        <c:ser>
          <c:idx val="1"/>
          <c:order val="1"/>
          <c:tx>
            <c:strRef>
              <c:f>'Jan 15'!$D$3:$D$4</c:f>
              <c:strCache>
                <c:ptCount val="2"/>
                <c:pt idx="0">
                  <c:v>Strom/kW 15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'Jan 15'!$C$5:$C$35</c:f>
              <c:numCache>
                <c:formatCode>m/d/yyyy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'Jan 15'!$D$5:$D$35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1A-4A9A-8787-59194FF58700}"/>
            </c:ext>
          </c:extLst>
        </c:ser>
        <c:ser>
          <c:idx val="7"/>
          <c:order val="2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'Jan 15'!$C$5:$C$35</c:f>
              <c:numCache>
                <c:formatCode>m/d/yyyy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1A-4A9A-8787-59194FF58700}"/>
            </c:ext>
          </c:extLst>
        </c:ser>
        <c:ser>
          <c:idx val="8"/>
          <c:order val="3"/>
          <c:tx>
            <c:strRef>
              <c:f>'Jan 15'!$H$3:$H$4</c:f>
              <c:strCache>
                <c:ptCount val="2"/>
                <c:pt idx="0">
                  <c:v>Strom/kW 14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'Jan 15'!$C$5:$C$35</c:f>
              <c:numCache>
                <c:formatCode>m/d/yyyy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'Jan 15'!$H$5:$H$35</c:f>
              <c:numCache>
                <c:formatCode>0.0</c:formatCode>
                <c:ptCount val="31"/>
                <c:pt idx="0">
                  <c:v>14</c:v>
                </c:pt>
                <c:pt idx="1">
                  <c:v>12.5</c:v>
                </c:pt>
                <c:pt idx="2">
                  <c:v>21</c:v>
                </c:pt>
                <c:pt idx="3">
                  <c:v>17.599999999998545</c:v>
                </c:pt>
                <c:pt idx="4">
                  <c:v>12.5</c:v>
                </c:pt>
                <c:pt idx="5">
                  <c:v>11.5</c:v>
                </c:pt>
                <c:pt idx="6">
                  <c:v>13.900000000001455</c:v>
                </c:pt>
                <c:pt idx="7">
                  <c:v>12.700000000000728</c:v>
                </c:pt>
                <c:pt idx="8">
                  <c:v>14.799999999999272</c:v>
                </c:pt>
                <c:pt idx="9">
                  <c:v>11.5</c:v>
                </c:pt>
                <c:pt idx="10">
                  <c:v>15.399999999997817</c:v>
                </c:pt>
                <c:pt idx="11">
                  <c:v>11.100000000002183</c:v>
                </c:pt>
                <c:pt idx="12">
                  <c:v>9</c:v>
                </c:pt>
                <c:pt idx="13">
                  <c:v>15.5</c:v>
                </c:pt>
                <c:pt idx="14">
                  <c:v>17.799999999999272</c:v>
                </c:pt>
                <c:pt idx="15">
                  <c:v>12.099999999998545</c:v>
                </c:pt>
                <c:pt idx="16">
                  <c:v>12.700000000000728</c:v>
                </c:pt>
                <c:pt idx="17">
                  <c:v>11.200000000000728</c:v>
                </c:pt>
                <c:pt idx="18">
                  <c:v>11.799999999999272</c:v>
                </c:pt>
                <c:pt idx="19">
                  <c:v>10.5</c:v>
                </c:pt>
                <c:pt idx="20">
                  <c:v>9</c:v>
                </c:pt>
                <c:pt idx="21">
                  <c:v>15.700000000000728</c:v>
                </c:pt>
                <c:pt idx="22">
                  <c:v>13.700000000000728</c:v>
                </c:pt>
                <c:pt idx="23">
                  <c:v>13.200000000000728</c:v>
                </c:pt>
                <c:pt idx="24">
                  <c:v>19.299999999999272</c:v>
                </c:pt>
                <c:pt idx="25">
                  <c:v>16.099999999998545</c:v>
                </c:pt>
                <c:pt idx="26">
                  <c:v>16.900000000001455</c:v>
                </c:pt>
                <c:pt idx="27">
                  <c:v>13.5</c:v>
                </c:pt>
                <c:pt idx="28">
                  <c:v>17.700000000000728</c:v>
                </c:pt>
                <c:pt idx="29">
                  <c:v>18.69999999999709</c:v>
                </c:pt>
                <c:pt idx="30">
                  <c:v>11.700000000000728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1A-4A9A-8787-59194FF58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64736"/>
        <c:axId val="206563200"/>
      </c:lineChart>
      <c:dateAx>
        <c:axId val="206564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6563200"/>
        <c:crosses val="autoZero"/>
        <c:auto val="1"/>
        <c:lblOffset val="100"/>
        <c:baseTimeUnit val="days"/>
      </c:dateAx>
      <c:valAx>
        <c:axId val="206563200"/>
        <c:scaling>
          <c:orientation val="minMax"/>
          <c:max val="3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564736"/>
        <c:crosses val="autoZero"/>
        <c:crossBetween val="between"/>
        <c:majorUnit val="1"/>
      </c:valAx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'Feb 15 '!$C$5:$C$35</c:f>
              <c:numCache>
                <c:formatCode>m/d/yyyy</c:formatCode>
                <c:ptCount val="31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6A-4F89-98C8-18BFD9FCDD26}"/>
            </c:ext>
          </c:extLst>
        </c:ser>
        <c:ser>
          <c:idx val="1"/>
          <c:order val="1"/>
          <c:tx>
            <c:strRef>
              <c:f>'Feb 15 '!$D$3:$D$4</c:f>
              <c:strCache>
                <c:ptCount val="2"/>
                <c:pt idx="0">
                  <c:v>Strom/kW 15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'Feb 15 '!$C$5:$C$35</c:f>
              <c:numCache>
                <c:formatCode>m/d/yyyy</c:formatCode>
                <c:ptCount val="31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</c:numCache>
            </c:numRef>
          </c:cat>
          <c:val>
            <c:numRef>
              <c:f>'Feb 15 '!$D$5:$D$35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6A-4F89-98C8-18BFD9FCDD26}"/>
            </c:ext>
          </c:extLst>
        </c:ser>
        <c:ser>
          <c:idx val="7"/>
          <c:order val="2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'Feb 15 '!$C$5:$C$35</c:f>
              <c:numCache>
                <c:formatCode>m/d/yyyy</c:formatCode>
                <c:ptCount val="31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6A-4F89-98C8-18BFD9FCDD26}"/>
            </c:ext>
          </c:extLst>
        </c:ser>
        <c:ser>
          <c:idx val="8"/>
          <c:order val="3"/>
          <c:tx>
            <c:strRef>
              <c:f>'Feb 15 '!$H$3:$H$4</c:f>
              <c:strCache>
                <c:ptCount val="2"/>
                <c:pt idx="0">
                  <c:v>Strom/kW 14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'Feb 15 '!$C$5:$C$35</c:f>
              <c:numCache>
                <c:formatCode>m/d/yyyy</c:formatCode>
                <c:ptCount val="31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</c:numCache>
            </c:numRef>
          </c:cat>
          <c:val>
            <c:numRef>
              <c:f>'Feb 15 '!$H$5:$H$35</c:f>
              <c:numCache>
                <c:formatCode>0.0</c:formatCode>
                <c:ptCount val="31"/>
                <c:pt idx="0">
                  <c:v>12.299999999999272</c:v>
                </c:pt>
                <c:pt idx="1">
                  <c:v>12.100000000002183</c:v>
                </c:pt>
                <c:pt idx="2">
                  <c:v>17</c:v>
                </c:pt>
                <c:pt idx="3">
                  <c:v>17</c:v>
                </c:pt>
                <c:pt idx="4">
                  <c:v>13</c:v>
                </c:pt>
                <c:pt idx="5">
                  <c:v>14.899999999997817</c:v>
                </c:pt>
                <c:pt idx="6">
                  <c:v>15.600000000002183</c:v>
                </c:pt>
                <c:pt idx="7">
                  <c:v>14.599999999998545</c:v>
                </c:pt>
                <c:pt idx="8">
                  <c:v>12.5</c:v>
                </c:pt>
                <c:pt idx="9">
                  <c:v>15</c:v>
                </c:pt>
                <c:pt idx="10">
                  <c:v>13.200000000000728</c:v>
                </c:pt>
                <c:pt idx="11">
                  <c:v>12.700000000000728</c:v>
                </c:pt>
                <c:pt idx="12">
                  <c:v>17.099999999998545</c:v>
                </c:pt>
                <c:pt idx="13">
                  <c:v>11.299999999999272</c:v>
                </c:pt>
                <c:pt idx="14">
                  <c:v>11.400000000001455</c:v>
                </c:pt>
                <c:pt idx="15">
                  <c:v>9.5999999999985448</c:v>
                </c:pt>
                <c:pt idx="16">
                  <c:v>15.5</c:v>
                </c:pt>
                <c:pt idx="17">
                  <c:v>15.5</c:v>
                </c:pt>
                <c:pt idx="18">
                  <c:v>21.900000000001455</c:v>
                </c:pt>
                <c:pt idx="19">
                  <c:v>12.200000000000728</c:v>
                </c:pt>
                <c:pt idx="20">
                  <c:v>11.899999999997817</c:v>
                </c:pt>
                <c:pt idx="21">
                  <c:v>12.899999999997799</c:v>
                </c:pt>
                <c:pt idx="22">
                  <c:v>13.200000000000728</c:v>
                </c:pt>
                <c:pt idx="23">
                  <c:v>11.099999999998545</c:v>
                </c:pt>
                <c:pt idx="24">
                  <c:v>19.900000000001455</c:v>
                </c:pt>
                <c:pt idx="25">
                  <c:v>11.299999999999272</c:v>
                </c:pt>
                <c:pt idx="26">
                  <c:v>9.7000000000007276</c:v>
                </c:pt>
                <c:pt idx="27">
                  <c:v>10.099999999998545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36A-4F89-98C8-18BFD9FCD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77088"/>
        <c:axId val="207578624"/>
      </c:lineChart>
      <c:dateAx>
        <c:axId val="2075770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7578624"/>
        <c:crosses val="autoZero"/>
        <c:auto val="1"/>
        <c:lblOffset val="100"/>
        <c:baseTimeUnit val="days"/>
      </c:dateAx>
      <c:valAx>
        <c:axId val="207578624"/>
        <c:scaling>
          <c:orientation val="minMax"/>
          <c:max val="3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577088"/>
        <c:crosses val="autoZero"/>
        <c:crossBetween val="between"/>
        <c:majorUnit val="1"/>
      </c:valAx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'Mär 15'!$C$5:$C$35</c:f>
              <c:numCache>
                <c:formatCode>m/d/yyyy</c:formatCode>
                <c:ptCount val="31"/>
                <c:pt idx="0">
                  <c:v>42064</c:v>
                </c:pt>
                <c:pt idx="1">
                  <c:v>42065</c:v>
                </c:pt>
                <c:pt idx="2">
                  <c:v>42066</c:v>
                </c:pt>
                <c:pt idx="3">
                  <c:v>42067</c:v>
                </c:pt>
                <c:pt idx="4">
                  <c:v>42068</c:v>
                </c:pt>
                <c:pt idx="5">
                  <c:v>42069</c:v>
                </c:pt>
                <c:pt idx="6">
                  <c:v>42070</c:v>
                </c:pt>
                <c:pt idx="7">
                  <c:v>42071</c:v>
                </c:pt>
                <c:pt idx="8">
                  <c:v>42072</c:v>
                </c:pt>
                <c:pt idx="9">
                  <c:v>42073</c:v>
                </c:pt>
                <c:pt idx="10">
                  <c:v>42074</c:v>
                </c:pt>
                <c:pt idx="11">
                  <c:v>42075</c:v>
                </c:pt>
                <c:pt idx="12">
                  <c:v>42076</c:v>
                </c:pt>
                <c:pt idx="13">
                  <c:v>42077</c:v>
                </c:pt>
                <c:pt idx="14">
                  <c:v>42078</c:v>
                </c:pt>
                <c:pt idx="15">
                  <c:v>42079</c:v>
                </c:pt>
                <c:pt idx="16">
                  <c:v>42080</c:v>
                </c:pt>
                <c:pt idx="17">
                  <c:v>42081</c:v>
                </c:pt>
                <c:pt idx="18">
                  <c:v>42082</c:v>
                </c:pt>
                <c:pt idx="19">
                  <c:v>42083</c:v>
                </c:pt>
                <c:pt idx="20">
                  <c:v>42084</c:v>
                </c:pt>
                <c:pt idx="21">
                  <c:v>42085</c:v>
                </c:pt>
                <c:pt idx="22">
                  <c:v>42086</c:v>
                </c:pt>
                <c:pt idx="23">
                  <c:v>42087</c:v>
                </c:pt>
                <c:pt idx="24">
                  <c:v>42088</c:v>
                </c:pt>
                <c:pt idx="25">
                  <c:v>42089</c:v>
                </c:pt>
                <c:pt idx="26">
                  <c:v>42090</c:v>
                </c:pt>
                <c:pt idx="27">
                  <c:v>42091</c:v>
                </c:pt>
                <c:pt idx="28">
                  <c:v>42092</c:v>
                </c:pt>
                <c:pt idx="29">
                  <c:v>42093</c:v>
                </c:pt>
                <c:pt idx="30">
                  <c:v>42094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2E-4C57-9AC0-0D701EC6F36E}"/>
            </c:ext>
          </c:extLst>
        </c:ser>
        <c:ser>
          <c:idx val="1"/>
          <c:order val="1"/>
          <c:tx>
            <c:strRef>
              <c:f>'Mär 15'!$D$3:$D$4</c:f>
              <c:strCache>
                <c:ptCount val="2"/>
                <c:pt idx="0">
                  <c:v>Strom/kW 15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'Mär 15'!$C$5:$C$35</c:f>
              <c:numCache>
                <c:formatCode>m/d/yyyy</c:formatCode>
                <c:ptCount val="31"/>
                <c:pt idx="0">
                  <c:v>42064</c:v>
                </c:pt>
                <c:pt idx="1">
                  <c:v>42065</c:v>
                </c:pt>
                <c:pt idx="2">
                  <c:v>42066</c:v>
                </c:pt>
                <c:pt idx="3">
                  <c:v>42067</c:v>
                </c:pt>
                <c:pt idx="4">
                  <c:v>42068</c:v>
                </c:pt>
                <c:pt idx="5">
                  <c:v>42069</c:v>
                </c:pt>
                <c:pt idx="6">
                  <c:v>42070</c:v>
                </c:pt>
                <c:pt idx="7">
                  <c:v>42071</c:v>
                </c:pt>
                <c:pt idx="8">
                  <c:v>42072</c:v>
                </c:pt>
                <c:pt idx="9">
                  <c:v>42073</c:v>
                </c:pt>
                <c:pt idx="10">
                  <c:v>42074</c:v>
                </c:pt>
                <c:pt idx="11">
                  <c:v>42075</c:v>
                </c:pt>
                <c:pt idx="12">
                  <c:v>42076</c:v>
                </c:pt>
                <c:pt idx="13">
                  <c:v>42077</c:v>
                </c:pt>
                <c:pt idx="14">
                  <c:v>42078</c:v>
                </c:pt>
                <c:pt idx="15">
                  <c:v>42079</c:v>
                </c:pt>
                <c:pt idx="16">
                  <c:v>42080</c:v>
                </c:pt>
                <c:pt idx="17">
                  <c:v>42081</c:v>
                </c:pt>
                <c:pt idx="18">
                  <c:v>42082</c:v>
                </c:pt>
                <c:pt idx="19">
                  <c:v>42083</c:v>
                </c:pt>
                <c:pt idx="20">
                  <c:v>42084</c:v>
                </c:pt>
                <c:pt idx="21">
                  <c:v>42085</c:v>
                </c:pt>
                <c:pt idx="22">
                  <c:v>42086</c:v>
                </c:pt>
                <c:pt idx="23">
                  <c:v>42087</c:v>
                </c:pt>
                <c:pt idx="24">
                  <c:v>42088</c:v>
                </c:pt>
                <c:pt idx="25">
                  <c:v>42089</c:v>
                </c:pt>
                <c:pt idx="26">
                  <c:v>42090</c:v>
                </c:pt>
                <c:pt idx="27">
                  <c:v>42091</c:v>
                </c:pt>
                <c:pt idx="28">
                  <c:v>42092</c:v>
                </c:pt>
                <c:pt idx="29">
                  <c:v>42093</c:v>
                </c:pt>
                <c:pt idx="30">
                  <c:v>42094</c:v>
                </c:pt>
              </c:numCache>
            </c:numRef>
          </c:cat>
          <c:val>
            <c:numRef>
              <c:f>'Mär 15'!$D$5:$D$35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2E-4C57-9AC0-0D701EC6F36E}"/>
            </c:ext>
          </c:extLst>
        </c:ser>
        <c:ser>
          <c:idx val="7"/>
          <c:order val="2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'Mär 15'!$C$5:$C$35</c:f>
              <c:numCache>
                <c:formatCode>m/d/yyyy</c:formatCode>
                <c:ptCount val="31"/>
                <c:pt idx="0">
                  <c:v>42064</c:v>
                </c:pt>
                <c:pt idx="1">
                  <c:v>42065</c:v>
                </c:pt>
                <c:pt idx="2">
                  <c:v>42066</c:v>
                </c:pt>
                <c:pt idx="3">
                  <c:v>42067</c:v>
                </c:pt>
                <c:pt idx="4">
                  <c:v>42068</c:v>
                </c:pt>
                <c:pt idx="5">
                  <c:v>42069</c:v>
                </c:pt>
                <c:pt idx="6">
                  <c:v>42070</c:v>
                </c:pt>
                <c:pt idx="7">
                  <c:v>42071</c:v>
                </c:pt>
                <c:pt idx="8">
                  <c:v>42072</c:v>
                </c:pt>
                <c:pt idx="9">
                  <c:v>42073</c:v>
                </c:pt>
                <c:pt idx="10">
                  <c:v>42074</c:v>
                </c:pt>
                <c:pt idx="11">
                  <c:v>42075</c:v>
                </c:pt>
                <c:pt idx="12">
                  <c:v>42076</c:v>
                </c:pt>
                <c:pt idx="13">
                  <c:v>42077</c:v>
                </c:pt>
                <c:pt idx="14">
                  <c:v>42078</c:v>
                </c:pt>
                <c:pt idx="15">
                  <c:v>42079</c:v>
                </c:pt>
                <c:pt idx="16">
                  <c:v>42080</c:v>
                </c:pt>
                <c:pt idx="17">
                  <c:v>42081</c:v>
                </c:pt>
                <c:pt idx="18">
                  <c:v>42082</c:v>
                </c:pt>
                <c:pt idx="19">
                  <c:v>42083</c:v>
                </c:pt>
                <c:pt idx="20">
                  <c:v>42084</c:v>
                </c:pt>
                <c:pt idx="21">
                  <c:v>42085</c:v>
                </c:pt>
                <c:pt idx="22">
                  <c:v>42086</c:v>
                </c:pt>
                <c:pt idx="23">
                  <c:v>42087</c:v>
                </c:pt>
                <c:pt idx="24">
                  <c:v>42088</c:v>
                </c:pt>
                <c:pt idx="25">
                  <c:v>42089</c:v>
                </c:pt>
                <c:pt idx="26">
                  <c:v>42090</c:v>
                </c:pt>
                <c:pt idx="27">
                  <c:v>42091</c:v>
                </c:pt>
                <c:pt idx="28">
                  <c:v>42092</c:v>
                </c:pt>
                <c:pt idx="29">
                  <c:v>42093</c:v>
                </c:pt>
                <c:pt idx="30">
                  <c:v>42094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42E-4C57-9AC0-0D701EC6F36E}"/>
            </c:ext>
          </c:extLst>
        </c:ser>
        <c:ser>
          <c:idx val="8"/>
          <c:order val="3"/>
          <c:tx>
            <c:strRef>
              <c:f>'Mär 15'!$H$3:$H$4</c:f>
              <c:strCache>
                <c:ptCount val="2"/>
                <c:pt idx="0">
                  <c:v>Strom/kW 14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'Mär 15'!$C$5:$C$35</c:f>
              <c:numCache>
                <c:formatCode>m/d/yyyy</c:formatCode>
                <c:ptCount val="31"/>
                <c:pt idx="0">
                  <c:v>42064</c:v>
                </c:pt>
                <c:pt idx="1">
                  <c:v>42065</c:v>
                </c:pt>
                <c:pt idx="2">
                  <c:v>42066</c:v>
                </c:pt>
                <c:pt idx="3">
                  <c:v>42067</c:v>
                </c:pt>
                <c:pt idx="4">
                  <c:v>42068</c:v>
                </c:pt>
                <c:pt idx="5">
                  <c:v>42069</c:v>
                </c:pt>
                <c:pt idx="6">
                  <c:v>42070</c:v>
                </c:pt>
                <c:pt idx="7">
                  <c:v>42071</c:v>
                </c:pt>
                <c:pt idx="8">
                  <c:v>42072</c:v>
                </c:pt>
                <c:pt idx="9">
                  <c:v>42073</c:v>
                </c:pt>
                <c:pt idx="10">
                  <c:v>42074</c:v>
                </c:pt>
                <c:pt idx="11">
                  <c:v>42075</c:v>
                </c:pt>
                <c:pt idx="12">
                  <c:v>42076</c:v>
                </c:pt>
                <c:pt idx="13">
                  <c:v>42077</c:v>
                </c:pt>
                <c:pt idx="14">
                  <c:v>42078</c:v>
                </c:pt>
                <c:pt idx="15">
                  <c:v>42079</c:v>
                </c:pt>
                <c:pt idx="16">
                  <c:v>42080</c:v>
                </c:pt>
                <c:pt idx="17">
                  <c:v>42081</c:v>
                </c:pt>
                <c:pt idx="18">
                  <c:v>42082</c:v>
                </c:pt>
                <c:pt idx="19">
                  <c:v>42083</c:v>
                </c:pt>
                <c:pt idx="20">
                  <c:v>42084</c:v>
                </c:pt>
                <c:pt idx="21">
                  <c:v>42085</c:v>
                </c:pt>
                <c:pt idx="22">
                  <c:v>42086</c:v>
                </c:pt>
                <c:pt idx="23">
                  <c:v>42087</c:v>
                </c:pt>
                <c:pt idx="24">
                  <c:v>42088</c:v>
                </c:pt>
                <c:pt idx="25">
                  <c:v>42089</c:v>
                </c:pt>
                <c:pt idx="26">
                  <c:v>42090</c:v>
                </c:pt>
                <c:pt idx="27">
                  <c:v>42091</c:v>
                </c:pt>
                <c:pt idx="28">
                  <c:v>42092</c:v>
                </c:pt>
                <c:pt idx="29">
                  <c:v>42093</c:v>
                </c:pt>
                <c:pt idx="30">
                  <c:v>42094</c:v>
                </c:pt>
              </c:numCache>
            </c:numRef>
          </c:cat>
          <c:val>
            <c:numRef>
              <c:f>'Mär 15'!$H$5:$H$35</c:f>
              <c:numCache>
                <c:formatCode>0.0</c:formatCode>
                <c:ptCount val="31"/>
                <c:pt idx="0">
                  <c:v>11.599999999998545</c:v>
                </c:pt>
                <c:pt idx="1">
                  <c:v>15.200000000000728</c:v>
                </c:pt>
                <c:pt idx="2">
                  <c:v>14.600000000002183</c:v>
                </c:pt>
                <c:pt idx="3">
                  <c:v>14.5</c:v>
                </c:pt>
                <c:pt idx="4">
                  <c:v>16.69999999999709</c:v>
                </c:pt>
                <c:pt idx="5">
                  <c:v>17.100000000002183</c:v>
                </c:pt>
                <c:pt idx="6">
                  <c:v>14.200000000000728</c:v>
                </c:pt>
                <c:pt idx="7">
                  <c:v>11.19999999999709</c:v>
                </c:pt>
                <c:pt idx="8">
                  <c:v>13.30000000000291</c:v>
                </c:pt>
                <c:pt idx="9">
                  <c:v>10.899999999997817</c:v>
                </c:pt>
                <c:pt idx="10">
                  <c:v>19.299999999999272</c:v>
                </c:pt>
                <c:pt idx="11">
                  <c:v>12.600000000002183</c:v>
                </c:pt>
                <c:pt idx="12">
                  <c:v>14.200000000000728</c:v>
                </c:pt>
                <c:pt idx="13">
                  <c:v>10.69999999999709</c:v>
                </c:pt>
                <c:pt idx="14">
                  <c:v>13.400000000001455</c:v>
                </c:pt>
                <c:pt idx="15">
                  <c:v>17.099999999998545</c:v>
                </c:pt>
                <c:pt idx="16">
                  <c:v>9.4000000000014552</c:v>
                </c:pt>
                <c:pt idx="17">
                  <c:v>15.400000000001455</c:v>
                </c:pt>
                <c:pt idx="18">
                  <c:v>10.099999999998545</c:v>
                </c:pt>
                <c:pt idx="19">
                  <c:v>9.9000000000014552</c:v>
                </c:pt>
                <c:pt idx="20">
                  <c:v>12.399999999997817</c:v>
                </c:pt>
                <c:pt idx="21">
                  <c:v>10.700000000000728</c:v>
                </c:pt>
                <c:pt idx="22">
                  <c:v>13.400000000001455</c:v>
                </c:pt>
                <c:pt idx="23">
                  <c:v>14.399999999997817</c:v>
                </c:pt>
                <c:pt idx="24">
                  <c:v>18.700000000000728</c:v>
                </c:pt>
                <c:pt idx="25">
                  <c:v>13.900000000001455</c:v>
                </c:pt>
                <c:pt idx="26">
                  <c:v>13.299999999999272</c:v>
                </c:pt>
                <c:pt idx="27">
                  <c:v>14.299999999999272</c:v>
                </c:pt>
                <c:pt idx="28">
                  <c:v>11.900000000001455</c:v>
                </c:pt>
                <c:pt idx="29">
                  <c:v>10</c:v>
                </c:pt>
                <c:pt idx="30">
                  <c:v>13.099999999998545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42E-4C57-9AC0-0D701EC6F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72064"/>
        <c:axId val="207673600"/>
      </c:lineChart>
      <c:dateAx>
        <c:axId val="2076720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7673600"/>
        <c:crosses val="autoZero"/>
        <c:auto val="1"/>
        <c:lblOffset val="100"/>
        <c:baseTimeUnit val="days"/>
      </c:dateAx>
      <c:valAx>
        <c:axId val="207673600"/>
        <c:scaling>
          <c:orientation val="minMax"/>
          <c:max val="3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672064"/>
        <c:crosses val="autoZero"/>
        <c:crossBetween val="between"/>
        <c:majorUnit val="1"/>
      </c:valAx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'Apr 15'!$C$5:$C$35</c:f>
              <c:numCache>
                <c:formatCode>m/d/yyyy</c:formatCode>
                <c:ptCount val="31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43-4A9C-9EFB-88B1A9F08BFD}"/>
            </c:ext>
          </c:extLst>
        </c:ser>
        <c:ser>
          <c:idx val="1"/>
          <c:order val="1"/>
          <c:tx>
            <c:strRef>
              <c:f>'Apr 15'!$D$3:$D$4</c:f>
              <c:strCache>
                <c:ptCount val="2"/>
                <c:pt idx="0">
                  <c:v>Strom/kW 15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'Apr 15'!$C$5:$C$35</c:f>
              <c:numCache>
                <c:formatCode>m/d/yyyy</c:formatCode>
                <c:ptCount val="31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'Apr 15'!$D$5:$D$35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43-4A9C-9EFB-88B1A9F08BFD}"/>
            </c:ext>
          </c:extLst>
        </c:ser>
        <c:ser>
          <c:idx val="7"/>
          <c:order val="2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'Apr 15'!$C$5:$C$35</c:f>
              <c:numCache>
                <c:formatCode>m/d/yyyy</c:formatCode>
                <c:ptCount val="31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43-4A9C-9EFB-88B1A9F08BFD}"/>
            </c:ext>
          </c:extLst>
        </c:ser>
        <c:ser>
          <c:idx val="8"/>
          <c:order val="3"/>
          <c:tx>
            <c:strRef>
              <c:f>'Apr 15'!$H$3:$H$4</c:f>
              <c:strCache>
                <c:ptCount val="2"/>
                <c:pt idx="0">
                  <c:v>Strom/kW 14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'Apr 15'!$C$5:$C$35</c:f>
              <c:numCache>
                <c:formatCode>m/d/yyyy</c:formatCode>
                <c:ptCount val="31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'Apr 15'!$H$5:$H$35</c:f>
              <c:numCache>
                <c:formatCode>0.0</c:formatCode>
                <c:ptCount val="31"/>
                <c:pt idx="0">
                  <c:v>13.099999999998545</c:v>
                </c:pt>
                <c:pt idx="1">
                  <c:v>10.900000000001455</c:v>
                </c:pt>
                <c:pt idx="2">
                  <c:v>11.700000000000728</c:v>
                </c:pt>
                <c:pt idx="3">
                  <c:v>12.5</c:v>
                </c:pt>
                <c:pt idx="4">
                  <c:v>9.7999999999992724</c:v>
                </c:pt>
                <c:pt idx="5">
                  <c:v>10.5</c:v>
                </c:pt>
                <c:pt idx="6">
                  <c:v>10.400000000001455</c:v>
                </c:pt>
                <c:pt idx="7">
                  <c:v>13.399999999997817</c:v>
                </c:pt>
                <c:pt idx="8">
                  <c:v>13.700000000000728</c:v>
                </c:pt>
                <c:pt idx="9">
                  <c:v>14</c:v>
                </c:pt>
                <c:pt idx="10">
                  <c:v>9.5999999999985448</c:v>
                </c:pt>
                <c:pt idx="11">
                  <c:v>8.5</c:v>
                </c:pt>
                <c:pt idx="12">
                  <c:v>13</c:v>
                </c:pt>
                <c:pt idx="13">
                  <c:v>9.4000000000014552</c:v>
                </c:pt>
                <c:pt idx="14">
                  <c:v>17.700000000000728</c:v>
                </c:pt>
                <c:pt idx="15">
                  <c:v>17.700000000000728</c:v>
                </c:pt>
                <c:pt idx="16">
                  <c:v>18</c:v>
                </c:pt>
                <c:pt idx="17">
                  <c:v>10.599999999998545</c:v>
                </c:pt>
                <c:pt idx="18">
                  <c:v>11.099999999998545</c:v>
                </c:pt>
                <c:pt idx="19">
                  <c:v>18.80000000000291</c:v>
                </c:pt>
                <c:pt idx="20">
                  <c:v>6.1999999999970896</c:v>
                </c:pt>
                <c:pt idx="21">
                  <c:v>11.900000000001455</c:v>
                </c:pt>
                <c:pt idx="22">
                  <c:v>12.099999999998545</c:v>
                </c:pt>
                <c:pt idx="23">
                  <c:v>16.200000000000728</c:v>
                </c:pt>
                <c:pt idx="24">
                  <c:v>5.4000000000014552</c:v>
                </c:pt>
                <c:pt idx="25">
                  <c:v>11.899999999997817</c:v>
                </c:pt>
                <c:pt idx="26">
                  <c:v>13.700000000000728</c:v>
                </c:pt>
                <c:pt idx="27">
                  <c:v>15.400000000001455</c:v>
                </c:pt>
                <c:pt idx="28">
                  <c:v>14.599999999998545</c:v>
                </c:pt>
                <c:pt idx="29">
                  <c:v>12.299999999999272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943-4A9C-9EFB-88B1A9F0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90912"/>
        <c:axId val="207592448"/>
      </c:lineChart>
      <c:dateAx>
        <c:axId val="2075909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7592448"/>
        <c:crosses val="autoZero"/>
        <c:auto val="1"/>
        <c:lblOffset val="100"/>
        <c:baseTimeUnit val="days"/>
      </c:dateAx>
      <c:valAx>
        <c:axId val="207592448"/>
        <c:scaling>
          <c:orientation val="minMax"/>
          <c:max val="3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590912"/>
        <c:crosses val="autoZero"/>
        <c:crossBetween val="between"/>
        <c:majorUnit val="1"/>
      </c:valAx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'Graphik Feb 13'!$F$5</c:f>
              <c:strCache>
                <c:ptCount val="1"/>
                <c:pt idx="0">
                  <c:v>Heizung/kW</c:v>
                </c:pt>
              </c:strCache>
            </c:strRef>
          </c:tx>
          <c:marker>
            <c:symbol val="square"/>
            <c:size val="5"/>
          </c:marker>
          <c:trendline>
            <c:trendlineType val="linear"/>
            <c:dispRSqr val="0"/>
            <c:dispEq val="0"/>
          </c:trendline>
          <c:cat>
            <c:numRef>
              <c:f>'Graphik Feb 13'!$E$8:$E$34</c:f>
              <c:numCache>
                <c:formatCode>m/d/yyyy</c:formatCode>
                <c:ptCount val="27"/>
                <c:pt idx="0">
                  <c:v>41307</c:v>
                </c:pt>
                <c:pt idx="1">
                  <c:v>41308</c:v>
                </c:pt>
                <c:pt idx="2">
                  <c:v>41309</c:v>
                </c:pt>
                <c:pt idx="3">
                  <c:v>41310</c:v>
                </c:pt>
                <c:pt idx="4">
                  <c:v>41311</c:v>
                </c:pt>
                <c:pt idx="5">
                  <c:v>41312</c:v>
                </c:pt>
                <c:pt idx="6">
                  <c:v>41313</c:v>
                </c:pt>
                <c:pt idx="7">
                  <c:v>41314</c:v>
                </c:pt>
                <c:pt idx="8">
                  <c:v>41315</c:v>
                </c:pt>
                <c:pt idx="9">
                  <c:v>41316</c:v>
                </c:pt>
                <c:pt idx="10">
                  <c:v>41317</c:v>
                </c:pt>
                <c:pt idx="11">
                  <c:v>41318</c:v>
                </c:pt>
                <c:pt idx="12">
                  <c:v>41319</c:v>
                </c:pt>
                <c:pt idx="13">
                  <c:v>41320</c:v>
                </c:pt>
                <c:pt idx="14">
                  <c:v>41321</c:v>
                </c:pt>
                <c:pt idx="15">
                  <c:v>41322</c:v>
                </c:pt>
                <c:pt idx="16">
                  <c:v>41323</c:v>
                </c:pt>
                <c:pt idx="17">
                  <c:v>41324</c:v>
                </c:pt>
                <c:pt idx="18">
                  <c:v>41325</c:v>
                </c:pt>
                <c:pt idx="19">
                  <c:v>41326</c:v>
                </c:pt>
                <c:pt idx="20">
                  <c:v>41327</c:v>
                </c:pt>
                <c:pt idx="21">
                  <c:v>41328</c:v>
                </c:pt>
                <c:pt idx="22">
                  <c:v>41329</c:v>
                </c:pt>
                <c:pt idx="23">
                  <c:v>41330</c:v>
                </c:pt>
                <c:pt idx="24">
                  <c:v>41331</c:v>
                </c:pt>
                <c:pt idx="25">
                  <c:v>41332</c:v>
                </c:pt>
                <c:pt idx="26">
                  <c:v>41333</c:v>
                </c:pt>
              </c:numCache>
            </c:numRef>
          </c:cat>
          <c:val>
            <c:numRef>
              <c:f>'Graphik Feb 13'!$F$8:$F$34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43-44EC-ACD9-195B8AC82F94}"/>
            </c:ext>
          </c:extLst>
        </c:ser>
        <c:ser>
          <c:idx val="1"/>
          <c:order val="1"/>
          <c:tx>
            <c:strRef>
              <c:f>'Graphik Feb 13'!$G$5</c:f>
              <c:strCache>
                <c:ptCount val="1"/>
                <c:pt idx="0">
                  <c:v>Strom/kW</c:v>
                </c:pt>
              </c:strCache>
            </c:strRef>
          </c:tx>
          <c:marker>
            <c:symbol val="square"/>
            <c:size val="5"/>
          </c:marker>
          <c:trendline>
            <c:trendlineType val="linear"/>
            <c:dispRSqr val="0"/>
            <c:dispEq val="0"/>
          </c:trendline>
          <c:cat>
            <c:numRef>
              <c:f>'Graphik Feb 13'!$E$8:$E$34</c:f>
              <c:numCache>
                <c:formatCode>m/d/yyyy</c:formatCode>
                <c:ptCount val="27"/>
                <c:pt idx="0">
                  <c:v>41307</c:v>
                </c:pt>
                <c:pt idx="1">
                  <c:v>41308</c:v>
                </c:pt>
                <c:pt idx="2">
                  <c:v>41309</c:v>
                </c:pt>
                <c:pt idx="3">
                  <c:v>41310</c:v>
                </c:pt>
                <c:pt idx="4">
                  <c:v>41311</c:v>
                </c:pt>
                <c:pt idx="5">
                  <c:v>41312</c:v>
                </c:pt>
                <c:pt idx="6">
                  <c:v>41313</c:v>
                </c:pt>
                <c:pt idx="7">
                  <c:v>41314</c:v>
                </c:pt>
                <c:pt idx="8">
                  <c:v>41315</c:v>
                </c:pt>
                <c:pt idx="9">
                  <c:v>41316</c:v>
                </c:pt>
                <c:pt idx="10">
                  <c:v>41317</c:v>
                </c:pt>
                <c:pt idx="11">
                  <c:v>41318</c:v>
                </c:pt>
                <c:pt idx="12">
                  <c:v>41319</c:v>
                </c:pt>
                <c:pt idx="13">
                  <c:v>41320</c:v>
                </c:pt>
                <c:pt idx="14">
                  <c:v>41321</c:v>
                </c:pt>
                <c:pt idx="15">
                  <c:v>41322</c:v>
                </c:pt>
                <c:pt idx="16">
                  <c:v>41323</c:v>
                </c:pt>
                <c:pt idx="17">
                  <c:v>41324</c:v>
                </c:pt>
                <c:pt idx="18">
                  <c:v>41325</c:v>
                </c:pt>
                <c:pt idx="19">
                  <c:v>41326</c:v>
                </c:pt>
                <c:pt idx="20">
                  <c:v>41327</c:v>
                </c:pt>
                <c:pt idx="21">
                  <c:v>41328</c:v>
                </c:pt>
                <c:pt idx="22">
                  <c:v>41329</c:v>
                </c:pt>
                <c:pt idx="23">
                  <c:v>41330</c:v>
                </c:pt>
                <c:pt idx="24">
                  <c:v>41331</c:v>
                </c:pt>
                <c:pt idx="25">
                  <c:v>41332</c:v>
                </c:pt>
                <c:pt idx="26">
                  <c:v>41333</c:v>
                </c:pt>
              </c:numCache>
            </c:numRef>
          </c:cat>
          <c:val>
            <c:numRef>
              <c:f>'Graphik Feb 13'!$G$8:$G$34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43-44EC-ACD9-195B8AC82F94}"/>
            </c:ext>
          </c:extLst>
        </c:ser>
        <c:ser>
          <c:idx val="2"/>
          <c:order val="2"/>
          <c:tx>
            <c:strRef>
              <c:f>'Graphik Feb 13'!$H$5</c:f>
              <c:strCache>
                <c:ptCount val="1"/>
                <c:pt idx="0">
                  <c:v>Ø 24 h/kw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numRef>
              <c:f>'Graphik Feb 13'!$E$8:$E$34</c:f>
              <c:numCache>
                <c:formatCode>m/d/yyyy</c:formatCode>
                <c:ptCount val="27"/>
                <c:pt idx="0">
                  <c:v>41307</c:v>
                </c:pt>
                <c:pt idx="1">
                  <c:v>41308</c:v>
                </c:pt>
                <c:pt idx="2">
                  <c:v>41309</c:v>
                </c:pt>
                <c:pt idx="3">
                  <c:v>41310</c:v>
                </c:pt>
                <c:pt idx="4">
                  <c:v>41311</c:v>
                </c:pt>
                <c:pt idx="5">
                  <c:v>41312</c:v>
                </c:pt>
                <c:pt idx="6">
                  <c:v>41313</c:v>
                </c:pt>
                <c:pt idx="7">
                  <c:v>41314</c:v>
                </c:pt>
                <c:pt idx="8">
                  <c:v>41315</c:v>
                </c:pt>
                <c:pt idx="9">
                  <c:v>41316</c:v>
                </c:pt>
                <c:pt idx="10">
                  <c:v>41317</c:v>
                </c:pt>
                <c:pt idx="11">
                  <c:v>41318</c:v>
                </c:pt>
                <c:pt idx="12">
                  <c:v>41319</c:v>
                </c:pt>
                <c:pt idx="13">
                  <c:v>41320</c:v>
                </c:pt>
                <c:pt idx="14">
                  <c:v>41321</c:v>
                </c:pt>
                <c:pt idx="15">
                  <c:v>41322</c:v>
                </c:pt>
                <c:pt idx="16">
                  <c:v>41323</c:v>
                </c:pt>
                <c:pt idx="17">
                  <c:v>41324</c:v>
                </c:pt>
                <c:pt idx="18">
                  <c:v>41325</c:v>
                </c:pt>
                <c:pt idx="19">
                  <c:v>41326</c:v>
                </c:pt>
                <c:pt idx="20">
                  <c:v>41327</c:v>
                </c:pt>
                <c:pt idx="21">
                  <c:v>41328</c:v>
                </c:pt>
                <c:pt idx="22">
                  <c:v>41329</c:v>
                </c:pt>
                <c:pt idx="23">
                  <c:v>41330</c:v>
                </c:pt>
                <c:pt idx="24">
                  <c:v>41331</c:v>
                </c:pt>
                <c:pt idx="25">
                  <c:v>41332</c:v>
                </c:pt>
                <c:pt idx="26">
                  <c:v>41333</c:v>
                </c:pt>
              </c:numCache>
            </c:numRef>
          </c:cat>
          <c:val>
            <c:numRef>
              <c:f>'Graphik Feb 13'!$H$8:$H$34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43-44EC-ACD9-195B8AC82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36736"/>
        <c:axId val="203638272"/>
      </c:lineChart>
      <c:dateAx>
        <c:axId val="203636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3638272"/>
        <c:crosses val="autoZero"/>
        <c:auto val="1"/>
        <c:lblOffset val="100"/>
        <c:baseTimeUnit val="days"/>
        <c:majorUnit val="1"/>
        <c:majorTimeUnit val="days"/>
      </c:dateAx>
      <c:valAx>
        <c:axId val="203638272"/>
        <c:scaling>
          <c:orientation val="minMax"/>
          <c:max val="40"/>
          <c:min val="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363673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'Mai 15'!$C$5:$C$35</c:f>
              <c:numCache>
                <c:formatCode>m/d/yyyy</c:formatCode>
                <c:ptCount val="31"/>
                <c:pt idx="0">
                  <c:v>42125</c:v>
                </c:pt>
                <c:pt idx="1">
                  <c:v>42126</c:v>
                </c:pt>
                <c:pt idx="2">
                  <c:v>42127</c:v>
                </c:pt>
                <c:pt idx="3">
                  <c:v>42128</c:v>
                </c:pt>
                <c:pt idx="4">
                  <c:v>42129</c:v>
                </c:pt>
                <c:pt idx="5">
                  <c:v>42130</c:v>
                </c:pt>
                <c:pt idx="6">
                  <c:v>42131</c:v>
                </c:pt>
                <c:pt idx="7">
                  <c:v>42132</c:v>
                </c:pt>
                <c:pt idx="8">
                  <c:v>42133</c:v>
                </c:pt>
                <c:pt idx="9">
                  <c:v>42134</c:v>
                </c:pt>
                <c:pt idx="10">
                  <c:v>42135</c:v>
                </c:pt>
                <c:pt idx="11">
                  <c:v>42136</c:v>
                </c:pt>
                <c:pt idx="12">
                  <c:v>42137</c:v>
                </c:pt>
                <c:pt idx="13">
                  <c:v>42138</c:v>
                </c:pt>
                <c:pt idx="14">
                  <c:v>42139</c:v>
                </c:pt>
                <c:pt idx="15">
                  <c:v>42140</c:v>
                </c:pt>
                <c:pt idx="16">
                  <c:v>42141</c:v>
                </c:pt>
                <c:pt idx="17">
                  <c:v>42142</c:v>
                </c:pt>
                <c:pt idx="18">
                  <c:v>42143</c:v>
                </c:pt>
                <c:pt idx="19">
                  <c:v>42144</c:v>
                </c:pt>
                <c:pt idx="20">
                  <c:v>42145</c:v>
                </c:pt>
                <c:pt idx="21">
                  <c:v>42146</c:v>
                </c:pt>
                <c:pt idx="22">
                  <c:v>42147</c:v>
                </c:pt>
                <c:pt idx="23">
                  <c:v>42148</c:v>
                </c:pt>
                <c:pt idx="24">
                  <c:v>42149</c:v>
                </c:pt>
                <c:pt idx="25">
                  <c:v>42150</c:v>
                </c:pt>
                <c:pt idx="26">
                  <c:v>42151</c:v>
                </c:pt>
                <c:pt idx="27">
                  <c:v>42152</c:v>
                </c:pt>
                <c:pt idx="28">
                  <c:v>42153</c:v>
                </c:pt>
                <c:pt idx="29">
                  <c:v>42154</c:v>
                </c:pt>
                <c:pt idx="30">
                  <c:v>42155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BD-4B59-AE63-AD780BCFDF19}"/>
            </c:ext>
          </c:extLst>
        </c:ser>
        <c:ser>
          <c:idx val="1"/>
          <c:order val="1"/>
          <c:tx>
            <c:strRef>
              <c:f>'Mai 15'!$D$3:$D$4</c:f>
              <c:strCache>
                <c:ptCount val="2"/>
                <c:pt idx="0">
                  <c:v>Strom/kW 15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'Mai 15'!$C$5:$C$35</c:f>
              <c:numCache>
                <c:formatCode>m/d/yyyy</c:formatCode>
                <c:ptCount val="31"/>
                <c:pt idx="0">
                  <c:v>42125</c:v>
                </c:pt>
                <c:pt idx="1">
                  <c:v>42126</c:v>
                </c:pt>
                <c:pt idx="2">
                  <c:v>42127</c:v>
                </c:pt>
                <c:pt idx="3">
                  <c:v>42128</c:v>
                </c:pt>
                <c:pt idx="4">
                  <c:v>42129</c:v>
                </c:pt>
                <c:pt idx="5">
                  <c:v>42130</c:v>
                </c:pt>
                <c:pt idx="6">
                  <c:v>42131</c:v>
                </c:pt>
                <c:pt idx="7">
                  <c:v>42132</c:v>
                </c:pt>
                <c:pt idx="8">
                  <c:v>42133</c:v>
                </c:pt>
                <c:pt idx="9">
                  <c:v>42134</c:v>
                </c:pt>
                <c:pt idx="10">
                  <c:v>42135</c:v>
                </c:pt>
                <c:pt idx="11">
                  <c:v>42136</c:v>
                </c:pt>
                <c:pt idx="12">
                  <c:v>42137</c:v>
                </c:pt>
                <c:pt idx="13">
                  <c:v>42138</c:v>
                </c:pt>
                <c:pt idx="14">
                  <c:v>42139</c:v>
                </c:pt>
                <c:pt idx="15">
                  <c:v>42140</c:v>
                </c:pt>
                <c:pt idx="16">
                  <c:v>42141</c:v>
                </c:pt>
                <c:pt idx="17">
                  <c:v>42142</c:v>
                </c:pt>
                <c:pt idx="18">
                  <c:v>42143</c:v>
                </c:pt>
                <c:pt idx="19">
                  <c:v>42144</c:v>
                </c:pt>
                <c:pt idx="20">
                  <c:v>42145</c:v>
                </c:pt>
                <c:pt idx="21">
                  <c:v>42146</c:v>
                </c:pt>
                <c:pt idx="22">
                  <c:v>42147</c:v>
                </c:pt>
                <c:pt idx="23">
                  <c:v>42148</c:v>
                </c:pt>
                <c:pt idx="24">
                  <c:v>42149</c:v>
                </c:pt>
                <c:pt idx="25">
                  <c:v>42150</c:v>
                </c:pt>
                <c:pt idx="26">
                  <c:v>42151</c:v>
                </c:pt>
                <c:pt idx="27">
                  <c:v>42152</c:v>
                </c:pt>
                <c:pt idx="28">
                  <c:v>42153</c:v>
                </c:pt>
                <c:pt idx="29">
                  <c:v>42154</c:v>
                </c:pt>
                <c:pt idx="30">
                  <c:v>42155</c:v>
                </c:pt>
              </c:numCache>
            </c:numRef>
          </c:cat>
          <c:val>
            <c:numRef>
              <c:f>'Mai 15'!$D$5:$D$35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BD-4B59-AE63-AD780BCFDF19}"/>
            </c:ext>
          </c:extLst>
        </c:ser>
        <c:ser>
          <c:idx val="7"/>
          <c:order val="2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'Mai 15'!$C$5:$C$35</c:f>
              <c:numCache>
                <c:formatCode>m/d/yyyy</c:formatCode>
                <c:ptCount val="31"/>
                <c:pt idx="0">
                  <c:v>42125</c:v>
                </c:pt>
                <c:pt idx="1">
                  <c:v>42126</c:v>
                </c:pt>
                <c:pt idx="2">
                  <c:v>42127</c:v>
                </c:pt>
                <c:pt idx="3">
                  <c:v>42128</c:v>
                </c:pt>
                <c:pt idx="4">
                  <c:v>42129</c:v>
                </c:pt>
                <c:pt idx="5">
                  <c:v>42130</c:v>
                </c:pt>
                <c:pt idx="6">
                  <c:v>42131</c:v>
                </c:pt>
                <c:pt idx="7">
                  <c:v>42132</c:v>
                </c:pt>
                <c:pt idx="8">
                  <c:v>42133</c:v>
                </c:pt>
                <c:pt idx="9">
                  <c:v>42134</c:v>
                </c:pt>
                <c:pt idx="10">
                  <c:v>42135</c:v>
                </c:pt>
                <c:pt idx="11">
                  <c:v>42136</c:v>
                </c:pt>
                <c:pt idx="12">
                  <c:v>42137</c:v>
                </c:pt>
                <c:pt idx="13">
                  <c:v>42138</c:v>
                </c:pt>
                <c:pt idx="14">
                  <c:v>42139</c:v>
                </c:pt>
                <c:pt idx="15">
                  <c:v>42140</c:v>
                </c:pt>
                <c:pt idx="16">
                  <c:v>42141</c:v>
                </c:pt>
                <c:pt idx="17">
                  <c:v>42142</c:v>
                </c:pt>
                <c:pt idx="18">
                  <c:v>42143</c:v>
                </c:pt>
                <c:pt idx="19">
                  <c:v>42144</c:v>
                </c:pt>
                <c:pt idx="20">
                  <c:v>42145</c:v>
                </c:pt>
                <c:pt idx="21">
                  <c:v>42146</c:v>
                </c:pt>
                <c:pt idx="22">
                  <c:v>42147</c:v>
                </c:pt>
                <c:pt idx="23">
                  <c:v>42148</c:v>
                </c:pt>
                <c:pt idx="24">
                  <c:v>42149</c:v>
                </c:pt>
                <c:pt idx="25">
                  <c:v>42150</c:v>
                </c:pt>
                <c:pt idx="26">
                  <c:v>42151</c:v>
                </c:pt>
                <c:pt idx="27">
                  <c:v>42152</c:v>
                </c:pt>
                <c:pt idx="28">
                  <c:v>42153</c:v>
                </c:pt>
                <c:pt idx="29">
                  <c:v>42154</c:v>
                </c:pt>
                <c:pt idx="30">
                  <c:v>42155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BD-4B59-AE63-AD780BCFDF19}"/>
            </c:ext>
          </c:extLst>
        </c:ser>
        <c:ser>
          <c:idx val="8"/>
          <c:order val="3"/>
          <c:tx>
            <c:strRef>
              <c:f>'Mai 15'!$H$3:$H$4</c:f>
              <c:strCache>
                <c:ptCount val="2"/>
                <c:pt idx="0">
                  <c:v>Strom/kW 14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'Mai 15'!$C$5:$C$35</c:f>
              <c:numCache>
                <c:formatCode>m/d/yyyy</c:formatCode>
                <c:ptCount val="31"/>
                <c:pt idx="0">
                  <c:v>42125</c:v>
                </c:pt>
                <c:pt idx="1">
                  <c:v>42126</c:v>
                </c:pt>
                <c:pt idx="2">
                  <c:v>42127</c:v>
                </c:pt>
                <c:pt idx="3">
                  <c:v>42128</c:v>
                </c:pt>
                <c:pt idx="4">
                  <c:v>42129</c:v>
                </c:pt>
                <c:pt idx="5">
                  <c:v>42130</c:v>
                </c:pt>
                <c:pt idx="6">
                  <c:v>42131</c:v>
                </c:pt>
                <c:pt idx="7">
                  <c:v>42132</c:v>
                </c:pt>
                <c:pt idx="8">
                  <c:v>42133</c:v>
                </c:pt>
                <c:pt idx="9">
                  <c:v>42134</c:v>
                </c:pt>
                <c:pt idx="10">
                  <c:v>42135</c:v>
                </c:pt>
                <c:pt idx="11">
                  <c:v>42136</c:v>
                </c:pt>
                <c:pt idx="12">
                  <c:v>42137</c:v>
                </c:pt>
                <c:pt idx="13">
                  <c:v>42138</c:v>
                </c:pt>
                <c:pt idx="14">
                  <c:v>42139</c:v>
                </c:pt>
                <c:pt idx="15">
                  <c:v>42140</c:v>
                </c:pt>
                <c:pt idx="16">
                  <c:v>42141</c:v>
                </c:pt>
                <c:pt idx="17">
                  <c:v>42142</c:v>
                </c:pt>
                <c:pt idx="18">
                  <c:v>42143</c:v>
                </c:pt>
                <c:pt idx="19">
                  <c:v>42144</c:v>
                </c:pt>
                <c:pt idx="20">
                  <c:v>42145</c:v>
                </c:pt>
                <c:pt idx="21">
                  <c:v>42146</c:v>
                </c:pt>
                <c:pt idx="22">
                  <c:v>42147</c:v>
                </c:pt>
                <c:pt idx="23">
                  <c:v>42148</c:v>
                </c:pt>
                <c:pt idx="24">
                  <c:v>42149</c:v>
                </c:pt>
                <c:pt idx="25">
                  <c:v>42150</c:v>
                </c:pt>
                <c:pt idx="26">
                  <c:v>42151</c:v>
                </c:pt>
                <c:pt idx="27">
                  <c:v>42152</c:v>
                </c:pt>
                <c:pt idx="28">
                  <c:v>42153</c:v>
                </c:pt>
                <c:pt idx="29">
                  <c:v>42154</c:v>
                </c:pt>
                <c:pt idx="30">
                  <c:v>42155</c:v>
                </c:pt>
              </c:numCache>
            </c:numRef>
          </c:cat>
          <c:val>
            <c:numRef>
              <c:f>'Mai 15'!$H$5:$H$35</c:f>
              <c:numCache>
                <c:formatCode>0.0</c:formatCode>
                <c:ptCount val="31"/>
                <c:pt idx="0">
                  <c:v>16</c:v>
                </c:pt>
                <c:pt idx="1">
                  <c:v>9</c:v>
                </c:pt>
                <c:pt idx="2">
                  <c:v>12.700000000000728</c:v>
                </c:pt>
                <c:pt idx="3">
                  <c:v>11.5</c:v>
                </c:pt>
                <c:pt idx="4">
                  <c:v>10.799999999999272</c:v>
                </c:pt>
                <c:pt idx="5">
                  <c:v>22.400000000001455</c:v>
                </c:pt>
                <c:pt idx="6">
                  <c:v>12.299999999999272</c:v>
                </c:pt>
                <c:pt idx="7">
                  <c:v>12.900000000001455</c:v>
                </c:pt>
                <c:pt idx="8">
                  <c:v>10.599999999998545</c:v>
                </c:pt>
                <c:pt idx="9">
                  <c:v>12</c:v>
                </c:pt>
                <c:pt idx="10">
                  <c:v>16.799999999999272</c:v>
                </c:pt>
                <c:pt idx="11">
                  <c:v>5.6000000000021828</c:v>
                </c:pt>
                <c:pt idx="12">
                  <c:v>15.299999999999272</c:v>
                </c:pt>
                <c:pt idx="13">
                  <c:v>12.299999999999272</c:v>
                </c:pt>
                <c:pt idx="14">
                  <c:v>18.5</c:v>
                </c:pt>
                <c:pt idx="15">
                  <c:v>6.1000000000021828</c:v>
                </c:pt>
                <c:pt idx="16">
                  <c:v>16.099999999998545</c:v>
                </c:pt>
                <c:pt idx="17">
                  <c:v>12.299999999999272</c:v>
                </c:pt>
                <c:pt idx="18">
                  <c:v>9.2000000000007276</c:v>
                </c:pt>
                <c:pt idx="19">
                  <c:v>13.200000000000728</c:v>
                </c:pt>
                <c:pt idx="20">
                  <c:v>11.099999999998545</c:v>
                </c:pt>
                <c:pt idx="21">
                  <c:v>11.5</c:v>
                </c:pt>
                <c:pt idx="22">
                  <c:v>8.9000000000014552</c:v>
                </c:pt>
                <c:pt idx="23">
                  <c:v>9.3999999999978172</c:v>
                </c:pt>
                <c:pt idx="24">
                  <c:v>13.100000000002183</c:v>
                </c:pt>
                <c:pt idx="25">
                  <c:v>11.299999999999272</c:v>
                </c:pt>
                <c:pt idx="26">
                  <c:v>11.200000000000728</c:v>
                </c:pt>
                <c:pt idx="27">
                  <c:v>13.399999999997817</c:v>
                </c:pt>
                <c:pt idx="28">
                  <c:v>13.200000000000728</c:v>
                </c:pt>
                <c:pt idx="29">
                  <c:v>8.9000000000014552</c:v>
                </c:pt>
                <c:pt idx="30">
                  <c:v>13.099999999998545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BD-4B59-AE63-AD780BCFD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96480"/>
        <c:axId val="207798272"/>
      </c:lineChart>
      <c:dateAx>
        <c:axId val="2077964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7798272"/>
        <c:crosses val="autoZero"/>
        <c:auto val="1"/>
        <c:lblOffset val="100"/>
        <c:baseTimeUnit val="days"/>
      </c:dateAx>
      <c:valAx>
        <c:axId val="207798272"/>
        <c:scaling>
          <c:orientation val="minMax"/>
          <c:max val="3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796480"/>
        <c:crosses val="autoZero"/>
        <c:crossBetween val="between"/>
        <c:majorUnit val="1"/>
      </c:valAx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'Juni 15'!$C$5:$C$35</c:f>
              <c:numCache>
                <c:formatCode>m/d/yyyy</c:formatCode>
                <c:ptCount val="31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9-4173-B7F0-FA5F02C89EC3}"/>
            </c:ext>
          </c:extLst>
        </c:ser>
        <c:ser>
          <c:idx val="1"/>
          <c:order val="1"/>
          <c:tx>
            <c:strRef>
              <c:f>'Juni 15'!$D$3:$D$4</c:f>
              <c:strCache>
                <c:ptCount val="2"/>
                <c:pt idx="0">
                  <c:v>Strom/kW 15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'Juni 15'!$C$5:$C$35</c:f>
              <c:numCache>
                <c:formatCode>m/d/yyyy</c:formatCode>
                <c:ptCount val="31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'Juni 15'!$D$5:$D$35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A9-4173-B7F0-FA5F02C89EC3}"/>
            </c:ext>
          </c:extLst>
        </c:ser>
        <c:ser>
          <c:idx val="7"/>
          <c:order val="2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'Juni 15'!$C$5:$C$35</c:f>
              <c:numCache>
                <c:formatCode>m/d/yyyy</c:formatCode>
                <c:ptCount val="31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2A9-4173-B7F0-FA5F02C89EC3}"/>
            </c:ext>
          </c:extLst>
        </c:ser>
        <c:ser>
          <c:idx val="8"/>
          <c:order val="3"/>
          <c:tx>
            <c:strRef>
              <c:f>'Juni 15'!$H$3:$H$4</c:f>
              <c:strCache>
                <c:ptCount val="2"/>
                <c:pt idx="0">
                  <c:v>Strom/kW 14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'Juni 15'!$C$5:$C$35</c:f>
              <c:numCache>
                <c:formatCode>m/d/yyyy</c:formatCode>
                <c:ptCount val="31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'Juni 15'!$H$5:$H$35</c:f>
              <c:numCache>
                <c:formatCode>0.0</c:formatCode>
                <c:ptCount val="31"/>
                <c:pt idx="0">
                  <c:v>10.900000000001455</c:v>
                </c:pt>
                <c:pt idx="1">
                  <c:v>10.899999999997817</c:v>
                </c:pt>
                <c:pt idx="2">
                  <c:v>13.80000000000291</c:v>
                </c:pt>
                <c:pt idx="3">
                  <c:v>10.899999999997817</c:v>
                </c:pt>
                <c:pt idx="4">
                  <c:v>12.100000000002183</c:v>
                </c:pt>
                <c:pt idx="5">
                  <c:v>7</c:v>
                </c:pt>
                <c:pt idx="6">
                  <c:v>7</c:v>
                </c:pt>
                <c:pt idx="7">
                  <c:v>9.6999999999970896</c:v>
                </c:pt>
                <c:pt idx="8">
                  <c:v>6.2000000000007276</c:v>
                </c:pt>
                <c:pt idx="9">
                  <c:v>12.5</c:v>
                </c:pt>
                <c:pt idx="10">
                  <c:v>9.7999999999992724</c:v>
                </c:pt>
                <c:pt idx="11">
                  <c:v>7.6000000000021828</c:v>
                </c:pt>
                <c:pt idx="12">
                  <c:v>10.200000000000728</c:v>
                </c:pt>
                <c:pt idx="13">
                  <c:v>9.7999999999992724</c:v>
                </c:pt>
                <c:pt idx="14">
                  <c:v>7.7000000000007276</c:v>
                </c:pt>
                <c:pt idx="15">
                  <c:v>7.6999999999970896</c:v>
                </c:pt>
                <c:pt idx="16">
                  <c:v>15.200000000000728</c:v>
                </c:pt>
                <c:pt idx="17">
                  <c:v>8.4000000000014552</c:v>
                </c:pt>
                <c:pt idx="18">
                  <c:v>9.0999999999985448</c:v>
                </c:pt>
                <c:pt idx="19">
                  <c:v>9.1000000000021828</c:v>
                </c:pt>
                <c:pt idx="20">
                  <c:v>10.099999999998545</c:v>
                </c:pt>
                <c:pt idx="21">
                  <c:v>8.5</c:v>
                </c:pt>
                <c:pt idx="22">
                  <c:v>8.5</c:v>
                </c:pt>
                <c:pt idx="23">
                  <c:v>13.099999999998545</c:v>
                </c:pt>
                <c:pt idx="24">
                  <c:v>11.100000000002183</c:v>
                </c:pt>
                <c:pt idx="25">
                  <c:v>11.700000000000728</c:v>
                </c:pt>
                <c:pt idx="26">
                  <c:v>7.0999999999985448</c:v>
                </c:pt>
                <c:pt idx="27">
                  <c:v>8.9000000000014552</c:v>
                </c:pt>
                <c:pt idx="28">
                  <c:v>6.5999999999985448</c:v>
                </c:pt>
                <c:pt idx="29">
                  <c:v>8.2000000000007276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2A9-4173-B7F0-FA5F02C89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14240"/>
        <c:axId val="207520128"/>
      </c:lineChart>
      <c:dateAx>
        <c:axId val="2075142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7520128"/>
        <c:crosses val="autoZero"/>
        <c:auto val="1"/>
        <c:lblOffset val="100"/>
        <c:baseTimeUnit val="days"/>
      </c:dateAx>
      <c:valAx>
        <c:axId val="207520128"/>
        <c:scaling>
          <c:orientation val="minMax"/>
          <c:max val="3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514240"/>
        <c:crosses val="autoZero"/>
        <c:crossBetween val="between"/>
        <c:majorUnit val="1"/>
      </c:valAx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'Juli 15 '!$C$5:$C$35</c:f>
              <c:numCache>
                <c:formatCode>m/d/yyyy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DB-49F6-9B67-4E82DA1AE46F}"/>
            </c:ext>
          </c:extLst>
        </c:ser>
        <c:ser>
          <c:idx val="1"/>
          <c:order val="1"/>
          <c:tx>
            <c:strRef>
              <c:f>'Juli 15 '!$D$3:$D$4</c:f>
              <c:strCache>
                <c:ptCount val="2"/>
                <c:pt idx="0">
                  <c:v>Strom/kW 15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'Juli 15 '!$C$5:$C$35</c:f>
              <c:numCache>
                <c:formatCode>m/d/yyyy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'Juli 15 '!$D$5:$D$35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DB-49F6-9B67-4E82DA1AE46F}"/>
            </c:ext>
          </c:extLst>
        </c:ser>
        <c:ser>
          <c:idx val="7"/>
          <c:order val="2"/>
          <c:tx>
            <c:strRef>
              <c:f>'Mai 14'!#BEZUG!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'Juli 15 '!$C$5:$C$35</c:f>
              <c:numCache>
                <c:formatCode>m/d/yyyy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'Mai 14'!#BEZUG!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DB-49F6-9B67-4E82DA1AE46F}"/>
            </c:ext>
          </c:extLst>
        </c:ser>
        <c:ser>
          <c:idx val="8"/>
          <c:order val="3"/>
          <c:tx>
            <c:strRef>
              <c:f>'Juli 15 '!$H$3:$H$4</c:f>
              <c:strCache>
                <c:ptCount val="2"/>
                <c:pt idx="0">
                  <c:v>Strom/kW 14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101BFC"/>
                </a:solidFill>
              </a:ln>
            </c:spPr>
            <c:trendlineType val="linear"/>
            <c:dispRSqr val="0"/>
            <c:dispEq val="0"/>
          </c:trendline>
          <c:cat>
            <c:numRef>
              <c:f>'Juli 15 '!$C$5:$C$35</c:f>
              <c:numCache>
                <c:formatCode>m/d/yyyy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'Juli 15 '!$H$5:$H$35</c:f>
              <c:numCache>
                <c:formatCode>0.0</c:formatCode>
                <c:ptCount val="31"/>
                <c:pt idx="0">
                  <c:v>14.299999999999272</c:v>
                </c:pt>
                <c:pt idx="1">
                  <c:v>14.5</c:v>
                </c:pt>
                <c:pt idx="2">
                  <c:v>6.2999999999992724</c:v>
                </c:pt>
                <c:pt idx="3">
                  <c:v>9.2999999999992724</c:v>
                </c:pt>
                <c:pt idx="4">
                  <c:v>13.400000000001455</c:v>
                </c:pt>
                <c:pt idx="5">
                  <c:v>7.2999999999992724</c:v>
                </c:pt>
                <c:pt idx="6">
                  <c:v>8.3000000000000007</c:v>
                </c:pt>
                <c:pt idx="7">
                  <c:v>8.3000000000000007</c:v>
                </c:pt>
                <c:pt idx="8">
                  <c:v>8.3000000000029104</c:v>
                </c:pt>
                <c:pt idx="9">
                  <c:v>7.2000000000007276</c:v>
                </c:pt>
                <c:pt idx="10">
                  <c:v>6.5</c:v>
                </c:pt>
                <c:pt idx="11">
                  <c:v>6.7999999999992724</c:v>
                </c:pt>
                <c:pt idx="12">
                  <c:v>5.2999999999992724</c:v>
                </c:pt>
                <c:pt idx="13">
                  <c:v>7.5999999999985448</c:v>
                </c:pt>
                <c:pt idx="14">
                  <c:v>7.3000000000029104</c:v>
                </c:pt>
                <c:pt idx="15">
                  <c:v>6.6999999999970896</c:v>
                </c:pt>
                <c:pt idx="16">
                  <c:v>7.3</c:v>
                </c:pt>
                <c:pt idx="17">
                  <c:v>7.3</c:v>
                </c:pt>
                <c:pt idx="18">
                  <c:v>7.3</c:v>
                </c:pt>
                <c:pt idx="19">
                  <c:v>6.9</c:v>
                </c:pt>
                <c:pt idx="20">
                  <c:v>6.9</c:v>
                </c:pt>
                <c:pt idx="21">
                  <c:v>6.9</c:v>
                </c:pt>
                <c:pt idx="22">
                  <c:v>6.9</c:v>
                </c:pt>
                <c:pt idx="23">
                  <c:v>6.9</c:v>
                </c:pt>
                <c:pt idx="24">
                  <c:v>6.9</c:v>
                </c:pt>
                <c:pt idx="25">
                  <c:v>6.4</c:v>
                </c:pt>
                <c:pt idx="26">
                  <c:v>6.4</c:v>
                </c:pt>
                <c:pt idx="27">
                  <c:v>6.7</c:v>
                </c:pt>
                <c:pt idx="28">
                  <c:v>6.7</c:v>
                </c:pt>
                <c:pt idx="29">
                  <c:v>6.7</c:v>
                </c:pt>
                <c:pt idx="30">
                  <c:v>10.299999999999272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DB-49F6-9B67-4E82DA1AE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66432"/>
        <c:axId val="206484608"/>
      </c:lineChart>
      <c:dateAx>
        <c:axId val="2064664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06484608"/>
        <c:crosses val="autoZero"/>
        <c:auto val="1"/>
        <c:lblOffset val="100"/>
        <c:baseTimeUnit val="days"/>
      </c:dateAx>
      <c:valAx>
        <c:axId val="206484608"/>
        <c:scaling>
          <c:orientation val="minMax"/>
          <c:max val="3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466432"/>
        <c:crosses val="autoZero"/>
        <c:crossBetween val="between"/>
        <c:majorUnit val="1"/>
      </c:valAx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'Gesamkosten Mon. 13'!$C$4:$C$5</c:f>
              <c:strCache>
                <c:ptCount val="2"/>
                <c:pt idx="0">
                  <c:v>Heizung</c:v>
                </c:pt>
              </c:strCache>
            </c:strRef>
          </c:tx>
          <c:marker>
            <c:symbol val="diamond"/>
            <c:size val="5"/>
          </c:marker>
          <c:cat>
            <c:numRef>
              <c:f>'Gesamkosten Mon. 13'!$B$6:$B$17</c:f>
              <c:numCache>
                <c:formatCode>mmm\-yy</c:formatCode>
                <c:ptCount val="12"/>
                <c:pt idx="0">
                  <c:v>41244</c:v>
                </c:pt>
                <c:pt idx="1">
                  <c:v>41275</c:v>
                </c:pt>
                <c:pt idx="2">
                  <c:v>41306</c:v>
                </c:pt>
                <c:pt idx="3">
                  <c:v>41334</c:v>
                </c:pt>
                <c:pt idx="4">
                  <c:v>41365</c:v>
                </c:pt>
                <c:pt idx="5">
                  <c:v>41395</c:v>
                </c:pt>
                <c:pt idx="6">
                  <c:v>41426</c:v>
                </c:pt>
                <c:pt idx="7">
                  <c:v>41456</c:v>
                </c:pt>
                <c:pt idx="8">
                  <c:v>41487</c:v>
                </c:pt>
                <c:pt idx="9">
                  <c:v>41518</c:v>
                </c:pt>
                <c:pt idx="10">
                  <c:v>41548</c:v>
                </c:pt>
                <c:pt idx="11">
                  <c:v>41579</c:v>
                </c:pt>
              </c:numCache>
            </c:numRef>
          </c:cat>
          <c:val>
            <c:numRef>
              <c:f>'Gesamkosten Mon. 13'!$C$6:$C$17</c:f>
              <c:numCache>
                <c:formatCode>0.00</c:formatCode>
                <c:ptCount val="12"/>
                <c:pt idx="0">
                  <c:v>125.23706999999996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02-4957-B047-D6C860A162BD}"/>
            </c:ext>
          </c:extLst>
        </c:ser>
        <c:ser>
          <c:idx val="1"/>
          <c:order val="1"/>
          <c:tx>
            <c:strRef>
              <c:f>'Gesamkosten Mon. 13'!$D$4:$D$5</c:f>
              <c:strCache>
                <c:ptCount val="2"/>
                <c:pt idx="0">
                  <c:v>Strom</c:v>
                </c:pt>
              </c:strCache>
            </c:strRef>
          </c:tx>
          <c:marker>
            <c:symbol val="square"/>
            <c:size val="4"/>
          </c:marker>
          <c:cat>
            <c:numRef>
              <c:f>'Gesamkosten Mon. 13'!$B$6:$B$17</c:f>
              <c:numCache>
                <c:formatCode>mmm\-yy</c:formatCode>
                <c:ptCount val="12"/>
                <c:pt idx="0">
                  <c:v>41244</c:v>
                </c:pt>
                <c:pt idx="1">
                  <c:v>41275</c:v>
                </c:pt>
                <c:pt idx="2">
                  <c:v>41306</c:v>
                </c:pt>
                <c:pt idx="3">
                  <c:v>41334</c:v>
                </c:pt>
                <c:pt idx="4">
                  <c:v>41365</c:v>
                </c:pt>
                <c:pt idx="5">
                  <c:v>41395</c:v>
                </c:pt>
                <c:pt idx="6">
                  <c:v>41426</c:v>
                </c:pt>
                <c:pt idx="7">
                  <c:v>41456</c:v>
                </c:pt>
                <c:pt idx="8">
                  <c:v>41487</c:v>
                </c:pt>
                <c:pt idx="9">
                  <c:v>41518</c:v>
                </c:pt>
                <c:pt idx="10">
                  <c:v>41548</c:v>
                </c:pt>
                <c:pt idx="11">
                  <c:v>41579</c:v>
                </c:pt>
              </c:numCache>
            </c:numRef>
          </c:cat>
          <c:val>
            <c:numRef>
              <c:f>'Gesamkosten Mon. 13'!$D$6:$D$17</c:f>
              <c:numCache>
                <c:formatCode>0.00</c:formatCode>
                <c:ptCount val="12"/>
                <c:pt idx="0">
                  <c:v>115.98900999999999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02-4957-B047-D6C860A162BD}"/>
            </c:ext>
          </c:extLst>
        </c:ser>
        <c:ser>
          <c:idx val="2"/>
          <c:order val="2"/>
          <c:tx>
            <c:strRef>
              <c:f>'Gesamkosten Mon. 13'!$E$4:$E$5</c:f>
              <c:strCache>
                <c:ptCount val="2"/>
                <c:pt idx="0">
                  <c:v>Gesamt</c:v>
                </c:pt>
                <c:pt idx="1">
                  <c:v>inkl. Grundpr</c:v>
                </c:pt>
              </c:strCache>
            </c:strRef>
          </c:tx>
          <c:cat>
            <c:numRef>
              <c:f>'Gesamkosten Mon. 13'!$B$6:$B$17</c:f>
              <c:numCache>
                <c:formatCode>mmm\-yy</c:formatCode>
                <c:ptCount val="12"/>
                <c:pt idx="0">
                  <c:v>41244</c:v>
                </c:pt>
                <c:pt idx="1">
                  <c:v>41275</c:v>
                </c:pt>
                <c:pt idx="2">
                  <c:v>41306</c:v>
                </c:pt>
                <c:pt idx="3">
                  <c:v>41334</c:v>
                </c:pt>
                <c:pt idx="4">
                  <c:v>41365</c:v>
                </c:pt>
                <c:pt idx="5">
                  <c:v>41395</c:v>
                </c:pt>
                <c:pt idx="6">
                  <c:v>41426</c:v>
                </c:pt>
                <c:pt idx="7">
                  <c:v>41456</c:v>
                </c:pt>
                <c:pt idx="8">
                  <c:v>41487</c:v>
                </c:pt>
                <c:pt idx="9">
                  <c:v>41518</c:v>
                </c:pt>
                <c:pt idx="10">
                  <c:v>41548</c:v>
                </c:pt>
                <c:pt idx="11">
                  <c:v>41579</c:v>
                </c:pt>
              </c:numCache>
            </c:numRef>
          </c:cat>
          <c:val>
            <c:numRef>
              <c:f>'Gesamkosten Mon. 13'!$E$6:$E$17</c:f>
              <c:numCache>
                <c:formatCode>0.00</c:formatCode>
                <c:ptCount val="12"/>
                <c:pt idx="0">
                  <c:v>241.22607999999997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02-4957-B047-D6C860A16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82080"/>
        <c:axId val="208783616"/>
      </c:lineChart>
      <c:dateAx>
        <c:axId val="208782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de-DE"/>
          </a:p>
        </c:txPr>
        <c:crossAx val="208783616"/>
        <c:crosses val="autoZero"/>
        <c:auto val="1"/>
        <c:lblOffset val="100"/>
        <c:baseTimeUnit val="months"/>
      </c:dateAx>
      <c:valAx>
        <c:axId val="2087836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8782080"/>
        <c:crosses val="autoZero"/>
        <c:crossBetween val="between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'Gesamkosten Mon. 13'!$C$24:$C$25</c:f>
              <c:strCache>
                <c:ptCount val="2"/>
                <c:pt idx="0">
                  <c:v>Heizung</c:v>
                </c:pt>
              </c:strCache>
            </c:strRef>
          </c:tx>
          <c:cat>
            <c:numRef>
              <c:f>'Gesamkosten Mon. 13'!$B$26:$B$37</c:f>
              <c:numCache>
                <c:formatCode>mmm\-yy</c:formatCode>
                <c:ptCount val="12"/>
                <c:pt idx="0">
                  <c:v>41244</c:v>
                </c:pt>
                <c:pt idx="1">
                  <c:v>41275</c:v>
                </c:pt>
                <c:pt idx="2">
                  <c:v>41306</c:v>
                </c:pt>
                <c:pt idx="3">
                  <c:v>41334</c:v>
                </c:pt>
                <c:pt idx="4">
                  <c:v>41365</c:v>
                </c:pt>
                <c:pt idx="5">
                  <c:v>41395</c:v>
                </c:pt>
                <c:pt idx="6">
                  <c:v>41426</c:v>
                </c:pt>
                <c:pt idx="7">
                  <c:v>41456</c:v>
                </c:pt>
                <c:pt idx="8">
                  <c:v>41487</c:v>
                </c:pt>
                <c:pt idx="9">
                  <c:v>41518</c:v>
                </c:pt>
                <c:pt idx="10">
                  <c:v>41548</c:v>
                </c:pt>
                <c:pt idx="11">
                  <c:v>41579</c:v>
                </c:pt>
              </c:numCache>
            </c:numRef>
          </c:cat>
          <c:val>
            <c:numRef>
              <c:f>'Gesamkosten Mon. 13'!$C$26:$C$37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EF-4DCF-999A-972ECD2B95A6}"/>
            </c:ext>
          </c:extLst>
        </c:ser>
        <c:ser>
          <c:idx val="1"/>
          <c:order val="1"/>
          <c:tx>
            <c:strRef>
              <c:f>'Gesamkosten Mon. 13'!$D$24:$D$25</c:f>
              <c:strCache>
                <c:ptCount val="2"/>
                <c:pt idx="0">
                  <c:v>Strom</c:v>
                </c:pt>
              </c:strCache>
            </c:strRef>
          </c:tx>
          <c:cat>
            <c:numRef>
              <c:f>'Gesamkosten Mon. 13'!$B$26:$B$37</c:f>
              <c:numCache>
                <c:formatCode>mmm\-yy</c:formatCode>
                <c:ptCount val="12"/>
                <c:pt idx="0">
                  <c:v>41244</c:v>
                </c:pt>
                <c:pt idx="1">
                  <c:v>41275</c:v>
                </c:pt>
                <c:pt idx="2">
                  <c:v>41306</c:v>
                </c:pt>
                <c:pt idx="3">
                  <c:v>41334</c:v>
                </c:pt>
                <c:pt idx="4">
                  <c:v>41365</c:v>
                </c:pt>
                <c:pt idx="5">
                  <c:v>41395</c:v>
                </c:pt>
                <c:pt idx="6">
                  <c:v>41426</c:v>
                </c:pt>
                <c:pt idx="7">
                  <c:v>41456</c:v>
                </c:pt>
                <c:pt idx="8">
                  <c:v>41487</c:v>
                </c:pt>
                <c:pt idx="9">
                  <c:v>41518</c:v>
                </c:pt>
                <c:pt idx="10">
                  <c:v>41548</c:v>
                </c:pt>
                <c:pt idx="11">
                  <c:v>41579</c:v>
                </c:pt>
              </c:numCache>
            </c:numRef>
          </c:cat>
          <c:val>
            <c:numRef>
              <c:f>'Gesamkosten Mon. 13'!$D$26:$D$37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EF-4DCF-999A-972ECD2B95A6}"/>
            </c:ext>
          </c:extLst>
        </c:ser>
        <c:ser>
          <c:idx val="2"/>
          <c:order val="2"/>
          <c:tx>
            <c:strRef>
              <c:f>'Gesamkosten Mon. 13'!$E$24:$E$25</c:f>
              <c:strCache>
                <c:ptCount val="2"/>
                <c:pt idx="0">
                  <c:v>Gesamt</c:v>
                </c:pt>
              </c:strCache>
            </c:strRef>
          </c:tx>
          <c:cat>
            <c:numRef>
              <c:f>'Gesamkosten Mon. 13'!$B$26:$B$37</c:f>
              <c:numCache>
                <c:formatCode>mmm\-yy</c:formatCode>
                <c:ptCount val="12"/>
                <c:pt idx="0">
                  <c:v>41244</c:v>
                </c:pt>
                <c:pt idx="1">
                  <c:v>41275</c:v>
                </c:pt>
                <c:pt idx="2">
                  <c:v>41306</c:v>
                </c:pt>
                <c:pt idx="3">
                  <c:v>41334</c:v>
                </c:pt>
                <c:pt idx="4">
                  <c:v>41365</c:v>
                </c:pt>
                <c:pt idx="5">
                  <c:v>41395</c:v>
                </c:pt>
                <c:pt idx="6">
                  <c:v>41426</c:v>
                </c:pt>
                <c:pt idx="7">
                  <c:v>41456</c:v>
                </c:pt>
                <c:pt idx="8">
                  <c:v>41487</c:v>
                </c:pt>
                <c:pt idx="9">
                  <c:v>41518</c:v>
                </c:pt>
                <c:pt idx="10">
                  <c:v>41548</c:v>
                </c:pt>
                <c:pt idx="11">
                  <c:v>41579</c:v>
                </c:pt>
              </c:numCache>
            </c:numRef>
          </c:cat>
          <c:val>
            <c:numRef>
              <c:f>'Gesamkosten Mon. 13'!$E$26:$E$37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EF-4DCF-999A-972ECD2B9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35904"/>
        <c:axId val="208237696"/>
      </c:lineChart>
      <c:dateAx>
        <c:axId val="208235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8237696"/>
        <c:crosses val="autoZero"/>
        <c:auto val="1"/>
        <c:lblOffset val="100"/>
        <c:baseTimeUnit val="months"/>
      </c:dateAx>
      <c:valAx>
        <c:axId val="2082376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8235904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'Gesamkosten Mon. 14'!$C$7:$C$8</c:f>
              <c:strCache>
                <c:ptCount val="2"/>
                <c:pt idx="0">
                  <c:v>Heizung</c:v>
                </c:pt>
              </c:strCache>
            </c:strRef>
          </c:tx>
          <c:marker>
            <c:symbol val="diamond"/>
            <c:size val="5"/>
          </c:marker>
          <c:cat>
            <c:numRef>
              <c:f>'Gesamkosten Mon. 14'!$B$9:$B$21</c:f>
              <c:numCache>
                <c:formatCode>mmm\-yy</c:formatCode>
                <c:ptCount val="13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</c:numCache>
            </c:numRef>
          </c:cat>
          <c:val>
            <c:numRef>
              <c:f>'Gesamkosten Mon. 14'!$C$9:$C$21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CD-4F18-974B-6F06474BC50B}"/>
            </c:ext>
          </c:extLst>
        </c:ser>
        <c:ser>
          <c:idx val="1"/>
          <c:order val="1"/>
          <c:tx>
            <c:strRef>
              <c:f>'Gesamkosten Mon. 14'!$D$7:$D$8</c:f>
              <c:strCache>
                <c:ptCount val="2"/>
                <c:pt idx="0">
                  <c:v>Strom 14</c:v>
                </c:pt>
              </c:strCache>
            </c:strRef>
          </c:tx>
          <c:marker>
            <c:symbol val="square"/>
            <c:size val="4"/>
          </c:marker>
          <c:cat>
            <c:numRef>
              <c:f>'Gesamkosten Mon. 14'!$B$9:$B$21</c:f>
              <c:numCache>
                <c:formatCode>mmm\-yy</c:formatCode>
                <c:ptCount val="13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</c:numCache>
            </c:numRef>
          </c:cat>
          <c:val>
            <c:numRef>
              <c:f>'Gesamkosten Mon. 14'!$D$9:$D$21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CD-4F18-974B-6F06474BC50B}"/>
            </c:ext>
          </c:extLst>
        </c:ser>
        <c:ser>
          <c:idx val="2"/>
          <c:order val="2"/>
          <c:tx>
            <c:strRef>
              <c:f>'Gesamkosten Mon. 14'!$E$7:$E$8</c:f>
              <c:strCache>
                <c:ptCount val="2"/>
                <c:pt idx="0">
                  <c:v>Gesamt</c:v>
                </c:pt>
                <c:pt idx="1">
                  <c:v>inkl. Grundpr</c:v>
                </c:pt>
              </c:strCache>
            </c:strRef>
          </c:tx>
          <c:cat>
            <c:numRef>
              <c:f>'Gesamkosten Mon. 14'!$B$9:$B$21</c:f>
              <c:numCache>
                <c:formatCode>mmm\-yy</c:formatCode>
                <c:ptCount val="13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</c:numCache>
            </c:numRef>
          </c:cat>
          <c:val>
            <c:numRef>
              <c:f>'Gesamkosten Mon. 14'!$E$9:$E$21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CD-4F18-974B-6F06474BC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36800"/>
        <c:axId val="207454976"/>
      </c:lineChart>
      <c:dateAx>
        <c:axId val="207436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de-DE"/>
          </a:p>
        </c:txPr>
        <c:crossAx val="207454976"/>
        <c:crosses val="autoZero"/>
        <c:auto val="1"/>
        <c:lblOffset val="100"/>
        <c:baseTimeUnit val="months"/>
      </c:dateAx>
      <c:valAx>
        <c:axId val="2074549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7436800"/>
        <c:crosses val="autoZero"/>
        <c:crossBetween val="between"/>
        <c:majorUnit val="10"/>
      </c:valAx>
    </c:plotArea>
    <c:legend>
      <c:legendPos val="r"/>
      <c:overlay val="0"/>
    </c:legend>
    <c:plotVisOnly val="1"/>
    <c:dispBlanksAs val="gap"/>
    <c:showDLblsOverMax val="0"/>
  </c:chart>
  <c:spPr>
    <a:ln w="222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'Gesamkosten Mon. 14'!$C$27:$C$28</c:f>
              <c:strCache>
                <c:ptCount val="2"/>
                <c:pt idx="0">
                  <c:v>Heizung</c:v>
                </c:pt>
              </c:strCache>
            </c:strRef>
          </c:tx>
          <c:cat>
            <c:numRef>
              <c:f>'Gesamkosten Mon. 14'!$B$29:$B$40</c:f>
              <c:numCache>
                <c:formatCode>mmm\-yy</c:formatCode>
                <c:ptCount val="12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</c:numCache>
            </c:numRef>
          </c:cat>
          <c:val>
            <c:numRef>
              <c:f>'Gesamkosten Mon. 14'!$C$29:$C$40</c:f>
              <c:numCache>
                <c:formatCode>0.00</c:formatCode>
                <c:ptCount val="12"/>
                <c:pt idx="0">
                  <c:v>694.20000000000073</c:v>
                </c:pt>
                <c:pt idx="1">
                  <c:v>685.39999999999782</c:v>
                </c:pt>
                <c:pt idx="2">
                  <c:v>647.5</c:v>
                </c:pt>
                <c:pt idx="3">
                  <c:v>572.5</c:v>
                </c:pt>
                <c:pt idx="4">
                  <c:v>90.600000000002183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C9-44C4-A471-0A63B0545CF5}"/>
            </c:ext>
          </c:extLst>
        </c:ser>
        <c:ser>
          <c:idx val="1"/>
          <c:order val="1"/>
          <c:tx>
            <c:strRef>
              <c:f>'Gesamkosten Mon. 14'!$D$27:$D$28</c:f>
              <c:strCache>
                <c:ptCount val="2"/>
                <c:pt idx="0">
                  <c:v>Strom 14</c:v>
                </c:pt>
              </c:strCache>
            </c:strRef>
          </c:tx>
          <c:cat>
            <c:numRef>
              <c:f>'Gesamkosten Mon. 14'!$B$29:$B$40</c:f>
              <c:numCache>
                <c:formatCode>mmm\-yy</c:formatCode>
                <c:ptCount val="12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</c:numCache>
            </c:numRef>
          </c:cat>
          <c:val>
            <c:numRef>
              <c:f>'Gesamkosten Mon. 14'!$D$29:$D$40</c:f>
              <c:numCache>
                <c:formatCode>0.00</c:formatCode>
                <c:ptCount val="12"/>
                <c:pt idx="0">
                  <c:v>452.09999999999854</c:v>
                </c:pt>
                <c:pt idx="1">
                  <c:v>423.20000000000073</c:v>
                </c:pt>
                <c:pt idx="2">
                  <c:v>383.20000000000073</c:v>
                </c:pt>
                <c:pt idx="3">
                  <c:v>417.5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C9-44C4-A471-0A63B0545CF5}"/>
            </c:ext>
          </c:extLst>
        </c:ser>
        <c:ser>
          <c:idx val="2"/>
          <c:order val="2"/>
          <c:tx>
            <c:strRef>
              <c:f>'Gesamkosten Mon. 14'!$E$27:$E$28</c:f>
              <c:strCache>
                <c:ptCount val="2"/>
                <c:pt idx="0">
                  <c:v>Gesamt</c:v>
                </c:pt>
              </c:strCache>
            </c:strRef>
          </c:tx>
          <c:cat>
            <c:numRef>
              <c:f>'Gesamkosten Mon. 14'!$B$29:$B$40</c:f>
              <c:numCache>
                <c:formatCode>mmm\-yy</c:formatCode>
                <c:ptCount val="12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</c:numCache>
            </c:numRef>
          </c:cat>
          <c:val>
            <c:numRef>
              <c:f>'Gesamkosten Mon. 14'!$E$29:$E$40</c:f>
              <c:numCache>
                <c:formatCode>0.00</c:formatCode>
                <c:ptCount val="12"/>
                <c:pt idx="0">
                  <c:v>1146.2999999999993</c:v>
                </c:pt>
                <c:pt idx="1">
                  <c:v>1108.5999999999985</c:v>
                </c:pt>
                <c:pt idx="2">
                  <c:v>1030.7000000000007</c:v>
                </c:pt>
                <c:pt idx="3">
                  <c:v>990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C9-44C4-A471-0A63B0545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76608"/>
        <c:axId val="207478144"/>
      </c:lineChart>
      <c:dateAx>
        <c:axId val="207476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7478144"/>
        <c:crosses val="autoZero"/>
        <c:auto val="1"/>
        <c:lblOffset val="100"/>
        <c:baseTimeUnit val="months"/>
      </c:dateAx>
      <c:valAx>
        <c:axId val="2074781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747660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spPr>
    <a:ln w="22225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'Gesamkosten Mon. 16'!$C$4</c:f>
              <c:strCache>
                <c:ptCount val="1"/>
                <c:pt idx="0">
                  <c:v>Heizung</c:v>
                </c:pt>
              </c:strCache>
            </c:strRef>
          </c:tx>
          <c:cat>
            <c:numRef>
              <c:f>'Gesamkosten Mon. 16'!$B$5:$B$16</c:f>
              <c:numCache>
                <c:formatCode>mmm\-yy</c:formatCode>
                <c:ptCount val="12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</c:numCache>
            </c:numRef>
          </c:cat>
          <c:val>
            <c:numRef>
              <c:f>'Gesamkosten Mon. 16'!$C$5:$C$16</c:f>
            </c:numRef>
          </c:val>
          <c:smooth val="0"/>
          <c:extLst>
            <c:ext xmlns:c16="http://schemas.microsoft.com/office/drawing/2014/chart" uri="{C3380CC4-5D6E-409C-BE32-E72D297353CC}">
              <c16:uniqueId val="{00000000-95D3-4640-9C79-9BF3F1E04D23}"/>
            </c:ext>
          </c:extLst>
        </c:ser>
        <c:ser>
          <c:idx val="1"/>
          <c:order val="1"/>
          <c:tx>
            <c:strRef>
              <c:f>'Gesamkosten Mon. 15'!$D$4</c:f>
              <c:strCache>
                <c:ptCount val="1"/>
                <c:pt idx="0">
                  <c:v>Strom 2015</c:v>
                </c:pt>
              </c:strCache>
            </c:strRef>
          </c:tx>
          <c:marker>
            <c:symbol val="square"/>
            <c:size val="6"/>
          </c:marker>
          <c:cat>
            <c:numRef>
              <c:f>'Gesamkosten Mon. 15'!$B$5:$B$16</c:f>
              <c:numCache>
                <c:formatCode>mmm\-yy</c:formatCode>
                <c:ptCount val="12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</c:numCache>
            </c:numRef>
          </c:cat>
          <c:val>
            <c:numRef>
              <c:f>'Gesamkosten Mon. 15'!$D$5:$D$16</c:f>
              <c:numCache>
                <c:formatCode>0.00</c:formatCode>
                <c:ptCount val="12"/>
                <c:pt idx="0">
                  <c:v>324.2</c:v>
                </c:pt>
                <c:pt idx="1">
                  <c:v>343.3</c:v>
                </c:pt>
                <c:pt idx="2">
                  <c:v>320.8</c:v>
                </c:pt>
                <c:pt idx="3">
                  <c:v>295.8</c:v>
                </c:pt>
                <c:pt idx="4">
                  <c:v>244.6</c:v>
                </c:pt>
                <c:pt idx="5">
                  <c:v>262.7</c:v>
                </c:pt>
                <c:pt idx="6">
                  <c:v>232</c:v>
                </c:pt>
                <c:pt idx="7">
                  <c:v>222.7</c:v>
                </c:pt>
                <c:pt idx="8">
                  <c:v>194.4</c:v>
                </c:pt>
                <c:pt idx="9">
                  <c:v>251.5</c:v>
                </c:pt>
                <c:pt idx="10">
                  <c:v>263.60000000000002</c:v>
                </c:pt>
                <c:pt idx="11">
                  <c:v>290.10000000000002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D3-4640-9C79-9BF3F1E04D23}"/>
            </c:ext>
          </c:extLst>
        </c:ser>
        <c:ser>
          <c:idx val="3"/>
          <c:order val="2"/>
          <c:tx>
            <c:strRef>
              <c:f>'Gesamkosten Mon. 15'!$F$4</c:f>
              <c:strCache>
                <c:ptCount val="1"/>
                <c:pt idx="0">
                  <c:v>Strom 2014</c:v>
                </c:pt>
              </c:strCache>
            </c:strRef>
          </c:tx>
          <c:marker>
            <c:symbol val="circle"/>
            <c:size val="7"/>
          </c:marker>
          <c:cat>
            <c:numRef>
              <c:f>'Gesamkosten Mon. 15'!$B$5:$B$16</c:f>
              <c:numCache>
                <c:formatCode>mmm\-yy</c:formatCode>
                <c:ptCount val="12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</c:numCache>
            </c:numRef>
          </c:cat>
          <c:val>
            <c:numRef>
              <c:f>'Gesamkosten Mon. 15'!$F$5:$F$16</c:f>
              <c:numCache>
                <c:formatCode>0.00</c:formatCode>
                <c:ptCount val="12"/>
                <c:pt idx="0">
                  <c:v>452.1</c:v>
                </c:pt>
                <c:pt idx="1">
                  <c:v>420.6</c:v>
                </c:pt>
                <c:pt idx="2">
                  <c:v>384.5</c:v>
                </c:pt>
                <c:pt idx="3">
                  <c:v>417.5</c:v>
                </c:pt>
                <c:pt idx="4">
                  <c:v>374.1</c:v>
                </c:pt>
                <c:pt idx="5">
                  <c:v>380.7</c:v>
                </c:pt>
                <c:pt idx="6">
                  <c:v>289.39999999999998</c:v>
                </c:pt>
                <c:pt idx="7">
                  <c:v>243.9</c:v>
                </c:pt>
                <c:pt idx="8">
                  <c:v>245.6</c:v>
                </c:pt>
                <c:pt idx="9">
                  <c:v>246.8</c:v>
                </c:pt>
                <c:pt idx="10">
                  <c:v>262.2</c:v>
                </c:pt>
                <c:pt idx="11">
                  <c:v>312.7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D3-4640-9C79-9BF3F1E04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48704"/>
        <c:axId val="209050240"/>
      </c:lineChart>
      <c:dateAx>
        <c:axId val="2090487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>
                <a:latin typeface="Calibri" panose="020F0502020204030204" pitchFamily="34" charset="0"/>
              </a:defRPr>
            </a:pPr>
            <a:endParaRPr lang="de-DE"/>
          </a:p>
        </c:txPr>
        <c:crossAx val="209050240"/>
        <c:crosses val="autoZero"/>
        <c:auto val="1"/>
        <c:lblOffset val="100"/>
        <c:baseTimeUnit val="months"/>
      </c:dateAx>
      <c:valAx>
        <c:axId val="2090502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>
                <a:latin typeface="Calibri" panose="020F0502020204030204" pitchFamily="34" charset="0"/>
              </a:defRPr>
            </a:pPr>
            <a:endParaRPr lang="de-DE"/>
          </a:p>
        </c:txPr>
        <c:crossAx val="2090487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 i="0" baseline="0">
              <a:latin typeface="Calibri" panose="020F050202020403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52319710044401E-2"/>
          <c:y val="4.3475351829315105E-2"/>
          <c:w val="0.74145279701389655"/>
          <c:h val="0.85842714574797052"/>
        </c:manualLayout>
      </c:layout>
      <c:lineChart>
        <c:grouping val="standard"/>
        <c:varyColors val="0"/>
        <c:ser>
          <c:idx val="0"/>
          <c:order val="0"/>
          <c:tx>
            <c:strRef>
              <c:f>'Gesamkosten Mon. 16'!$C$21:$C$22</c:f>
              <c:strCache>
                <c:ptCount val="2"/>
                <c:pt idx="0">
                  <c:v>Heizung</c:v>
                </c:pt>
              </c:strCache>
            </c:strRef>
          </c:tx>
          <c:cat>
            <c:numRef>
              <c:f>'Gesamkosten Mon. 16'!$B$23:$B$34</c:f>
              <c:numCache>
                <c:formatCode>mmm\-yy</c:formatCode>
                <c:ptCount val="12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</c:numCache>
            </c:numRef>
          </c:cat>
          <c:val>
            <c:numRef>
              <c:f>'Gesamkosten Mon. 16'!$C$23:$C$34</c:f>
            </c:numRef>
          </c:val>
          <c:smooth val="0"/>
          <c:extLst>
            <c:ext xmlns:c16="http://schemas.microsoft.com/office/drawing/2014/chart" uri="{C3380CC4-5D6E-409C-BE32-E72D297353CC}">
              <c16:uniqueId val="{00000000-60B2-4576-B58A-8C94141C66DD}"/>
            </c:ext>
          </c:extLst>
        </c:ser>
        <c:ser>
          <c:idx val="1"/>
          <c:order val="1"/>
          <c:tx>
            <c:strRef>
              <c:f>'Gesamkosten Mon. 15'!$D$21:$D$22</c:f>
              <c:strCache>
                <c:ptCount val="2"/>
                <c:pt idx="0">
                  <c:v>Kosten 15</c:v>
                </c:pt>
              </c:strCache>
            </c:strRef>
          </c:tx>
          <c:cat>
            <c:numRef>
              <c:f>'Gesamkosten Mon. 15'!$B$23:$B$34</c:f>
              <c:numCache>
                <c:formatCode>mmm\-yy</c:formatCode>
                <c:ptCount val="12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</c:numCache>
            </c:numRef>
          </c:cat>
          <c:val>
            <c:numRef>
              <c:f>'Gesamkosten Mon. 15'!$D$23:$D$34</c:f>
              <c:numCache>
                <c:formatCode>0.00</c:formatCode>
                <c:ptCount val="12"/>
                <c:pt idx="0">
                  <c:v>94.300759999999997</c:v>
                </c:pt>
                <c:pt idx="1">
                  <c:v>99.41574</c:v>
                </c:pt>
                <c:pt idx="2">
                  <c:v>93.390240000000006</c:v>
                </c:pt>
                <c:pt idx="3">
                  <c:v>86.695239999999998</c:v>
                </c:pt>
                <c:pt idx="4">
                  <c:v>72.983879999999999</c:v>
                </c:pt>
                <c:pt idx="5">
                  <c:v>77.831059999999994</c:v>
                </c:pt>
                <c:pt idx="6">
                  <c:v>69.6096</c:v>
                </c:pt>
                <c:pt idx="7">
                  <c:v>67.11905999999999</c:v>
                </c:pt>
                <c:pt idx="8">
                  <c:v>59.540319999999994</c:v>
                </c:pt>
                <c:pt idx="9">
                  <c:v>74.831699999999998</c:v>
                </c:pt>
                <c:pt idx="10">
                  <c:v>78.07208</c:v>
                </c:pt>
                <c:pt idx="11">
                  <c:v>85.168779999999998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B2-4576-B58A-8C94141C66DD}"/>
            </c:ext>
          </c:extLst>
        </c:ser>
        <c:ser>
          <c:idx val="3"/>
          <c:order val="2"/>
          <c:tx>
            <c:strRef>
              <c:f>'Gesamkosten Mon. 15'!$F$21:$F$22</c:f>
              <c:strCache>
                <c:ptCount val="2"/>
                <c:pt idx="0">
                  <c:v>Kosten 14</c:v>
                </c:pt>
              </c:strCache>
            </c:strRef>
          </c:tx>
          <c:marker>
            <c:symbol val="circle"/>
            <c:size val="7"/>
          </c:marker>
          <c:cat>
            <c:numRef>
              <c:f>'Gesamkosten Mon. 15'!$B$23:$B$34</c:f>
              <c:numCache>
                <c:formatCode>mmm\-yy</c:formatCode>
                <c:ptCount val="12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</c:numCache>
            </c:numRef>
          </c:cat>
          <c:val>
            <c:numRef>
              <c:f>'Gesamkosten Mon. 15'!$F$23:$F$34</c:f>
              <c:numCache>
                <c:formatCode>0.00</c:formatCode>
                <c:ptCount val="12"/>
                <c:pt idx="0">
                  <c:v>128.55238</c:v>
                </c:pt>
                <c:pt idx="1">
                  <c:v>120.11668</c:v>
                </c:pt>
                <c:pt idx="2">
                  <c:v>110.4491</c:v>
                </c:pt>
                <c:pt idx="3">
                  <c:v>119.2865</c:v>
                </c:pt>
                <c:pt idx="4">
                  <c:v>107.66398000000001</c:v>
                </c:pt>
                <c:pt idx="5">
                  <c:v>109.43146</c:v>
                </c:pt>
                <c:pt idx="6">
                  <c:v>84.981319999999997</c:v>
                </c:pt>
                <c:pt idx="7">
                  <c:v>72.796419999999998</c:v>
                </c:pt>
                <c:pt idx="8">
                  <c:v>73.251679999999993</c:v>
                </c:pt>
                <c:pt idx="9">
                  <c:v>73.573040000000006</c:v>
                </c:pt>
                <c:pt idx="10">
                  <c:v>77.697159999999997</c:v>
                </c:pt>
                <c:pt idx="11">
                  <c:v>91.221059999999994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B2-4576-B58A-8C94141C6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82688"/>
        <c:axId val="208484224"/>
      </c:lineChart>
      <c:dateAx>
        <c:axId val="2084826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de-DE"/>
          </a:p>
        </c:txPr>
        <c:crossAx val="208484224"/>
        <c:crosses val="autoZero"/>
        <c:auto val="1"/>
        <c:lblOffset val="100"/>
        <c:baseTimeUnit val="months"/>
      </c:dateAx>
      <c:valAx>
        <c:axId val="2084842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>
                <a:latin typeface="Calibri" panose="020F0502020204030204" pitchFamily="34" charset="0"/>
              </a:defRPr>
            </a:pPr>
            <a:endParaRPr lang="de-DE"/>
          </a:p>
        </c:txPr>
        <c:crossAx val="20848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10642017314574"/>
          <c:y val="0.41971187658848513"/>
          <c:w val="0.14774129691550464"/>
          <c:h val="0.1605759384915747"/>
        </c:manualLayout>
      </c:layout>
      <c:overlay val="0"/>
      <c:txPr>
        <a:bodyPr/>
        <a:lstStyle/>
        <a:p>
          <a:pPr>
            <a:defRPr sz="1200" b="1" i="0" baseline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'Gesamkosten Mon. 16'!$C$4</c:f>
              <c:strCache>
                <c:ptCount val="1"/>
                <c:pt idx="0">
                  <c:v>Heizung</c:v>
                </c:pt>
              </c:strCache>
            </c:strRef>
          </c:tx>
          <c:cat>
            <c:numRef>
              <c:f>'Gesamkosten Mon. 16'!$B$5:$B$16</c:f>
              <c:numCache>
                <c:formatCode>mmm\-yy</c:formatCode>
                <c:ptCount val="12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</c:numCache>
            </c:numRef>
          </c:cat>
          <c:val>
            <c:numRef>
              <c:f>'Gesamkosten Mon. 16'!$C$5:$C$16</c:f>
            </c:numRef>
          </c:val>
          <c:smooth val="0"/>
          <c:extLst>
            <c:ext xmlns:c16="http://schemas.microsoft.com/office/drawing/2014/chart" uri="{C3380CC4-5D6E-409C-BE32-E72D297353CC}">
              <c16:uniqueId val="{00000000-94B2-40B0-98C1-EB45989C685A}"/>
            </c:ext>
          </c:extLst>
        </c:ser>
        <c:ser>
          <c:idx val="1"/>
          <c:order val="1"/>
          <c:tx>
            <c:strRef>
              <c:f>'Gesamkosten Mon. 16'!$D$4</c:f>
              <c:strCache>
                <c:ptCount val="1"/>
                <c:pt idx="0">
                  <c:v>Strom 2016 </c:v>
                </c:pt>
              </c:strCache>
            </c:strRef>
          </c:tx>
          <c:marker>
            <c:symbol val="square"/>
            <c:size val="6"/>
          </c:marker>
          <c:cat>
            <c:numRef>
              <c:f>'Gesamkosten Mon. 16'!$B$5:$B$16</c:f>
              <c:numCache>
                <c:formatCode>mmm\-yy</c:formatCode>
                <c:ptCount val="12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</c:numCache>
            </c:numRef>
          </c:cat>
          <c:val>
            <c:numRef>
              <c:f>'Gesamkosten Mon. 16'!$D$5:$D$16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2-40B0-98C1-EB45989C685A}"/>
            </c:ext>
          </c:extLst>
        </c:ser>
        <c:ser>
          <c:idx val="3"/>
          <c:order val="2"/>
          <c:tx>
            <c:strRef>
              <c:f>'Gesamkosten Mon. 16'!$F$4</c:f>
              <c:strCache>
                <c:ptCount val="1"/>
                <c:pt idx="0">
                  <c:v>Strom 2015</c:v>
                </c:pt>
              </c:strCache>
            </c:strRef>
          </c:tx>
          <c:marker>
            <c:symbol val="circle"/>
            <c:size val="7"/>
          </c:marker>
          <c:cat>
            <c:numRef>
              <c:f>'Gesamkosten Mon. 16'!$B$5:$B$16</c:f>
              <c:numCache>
                <c:formatCode>mmm\-yy</c:formatCode>
                <c:ptCount val="12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</c:numCache>
            </c:numRef>
          </c:cat>
          <c:val>
            <c:numRef>
              <c:f>'Gesamkosten Mon. 16'!$F$5:$F$16</c:f>
              <c:numCache>
                <c:formatCode>0.00</c:formatCode>
                <c:ptCount val="12"/>
                <c:pt idx="0">
                  <c:v>324.20000000000073</c:v>
                </c:pt>
                <c:pt idx="1">
                  <c:v>343.29999999999927</c:v>
                </c:pt>
                <c:pt idx="2">
                  <c:v>320.80000000000291</c:v>
                </c:pt>
                <c:pt idx="3">
                  <c:v>295.79999999999927</c:v>
                </c:pt>
                <c:pt idx="4">
                  <c:v>244.59999999999854</c:v>
                </c:pt>
                <c:pt idx="5">
                  <c:v>262.70000000000073</c:v>
                </c:pt>
                <c:pt idx="6">
                  <c:v>232</c:v>
                </c:pt>
                <c:pt idx="7">
                  <c:v>222.70000000000073</c:v>
                </c:pt>
                <c:pt idx="8">
                  <c:v>194.39999999999782</c:v>
                </c:pt>
                <c:pt idx="9">
                  <c:v>251.5</c:v>
                </c:pt>
                <c:pt idx="10">
                  <c:v>263.60000000000218</c:v>
                </c:pt>
                <c:pt idx="11">
                  <c:v>290.09999999999854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B2-40B0-98C1-EB45989C6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88800"/>
        <c:axId val="208590336"/>
      </c:lineChart>
      <c:dateAx>
        <c:axId val="208588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>
                <a:latin typeface="Calibri" panose="020F0502020204030204" pitchFamily="34" charset="0"/>
              </a:defRPr>
            </a:pPr>
            <a:endParaRPr lang="de-DE"/>
          </a:p>
        </c:txPr>
        <c:crossAx val="208590336"/>
        <c:crosses val="autoZero"/>
        <c:auto val="1"/>
        <c:lblOffset val="100"/>
        <c:baseTimeUnit val="months"/>
      </c:dateAx>
      <c:valAx>
        <c:axId val="2085903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>
                <a:latin typeface="Calibri" panose="020F0502020204030204" pitchFamily="34" charset="0"/>
              </a:defRPr>
            </a:pPr>
            <a:endParaRPr lang="de-DE"/>
          </a:p>
        </c:txPr>
        <c:crossAx val="2085888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 i="0" baseline="0">
              <a:latin typeface="Calibri" panose="020F050202020403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'Graphik Mär 13'!$F$5</c:f>
              <c:strCache>
                <c:ptCount val="1"/>
                <c:pt idx="0">
                  <c:v>Heizung/kW</c:v>
                </c:pt>
              </c:strCache>
            </c:strRef>
          </c:tx>
          <c:marker>
            <c:symbol val="square"/>
            <c:size val="5"/>
          </c:marker>
          <c:trendline>
            <c:trendlineType val="linear"/>
            <c:dispRSqr val="0"/>
            <c:dispEq val="0"/>
          </c:trendline>
          <c:cat>
            <c:numRef>
              <c:f>'Graphik Mär 13'!$E$6:$E$37</c:f>
              <c:numCache>
                <c:formatCode>m/d/yyyy</c:formatCode>
                <c:ptCount val="32"/>
                <c:pt idx="1">
                  <c:v>41334</c:v>
                </c:pt>
                <c:pt idx="2">
                  <c:v>41335</c:v>
                </c:pt>
                <c:pt idx="3">
                  <c:v>41336</c:v>
                </c:pt>
                <c:pt idx="4">
                  <c:v>41337</c:v>
                </c:pt>
                <c:pt idx="5">
                  <c:v>41338</c:v>
                </c:pt>
                <c:pt idx="6">
                  <c:v>41339</c:v>
                </c:pt>
                <c:pt idx="7">
                  <c:v>41340</c:v>
                </c:pt>
                <c:pt idx="8">
                  <c:v>41341</c:v>
                </c:pt>
                <c:pt idx="9">
                  <c:v>41342</c:v>
                </c:pt>
                <c:pt idx="10">
                  <c:v>41343</c:v>
                </c:pt>
                <c:pt idx="11">
                  <c:v>41344</c:v>
                </c:pt>
                <c:pt idx="12">
                  <c:v>41345</c:v>
                </c:pt>
                <c:pt idx="13">
                  <c:v>41346</c:v>
                </c:pt>
                <c:pt idx="14">
                  <c:v>41347</c:v>
                </c:pt>
                <c:pt idx="15">
                  <c:v>41348</c:v>
                </c:pt>
                <c:pt idx="16">
                  <c:v>41349</c:v>
                </c:pt>
                <c:pt idx="17">
                  <c:v>41350</c:v>
                </c:pt>
                <c:pt idx="18">
                  <c:v>41351</c:v>
                </c:pt>
                <c:pt idx="19">
                  <c:v>41352</c:v>
                </c:pt>
                <c:pt idx="20">
                  <c:v>41353</c:v>
                </c:pt>
                <c:pt idx="21">
                  <c:v>41354</c:v>
                </c:pt>
                <c:pt idx="22">
                  <c:v>41355</c:v>
                </c:pt>
                <c:pt idx="23">
                  <c:v>41356</c:v>
                </c:pt>
                <c:pt idx="24">
                  <c:v>41357</c:v>
                </c:pt>
                <c:pt idx="25">
                  <c:v>41358</c:v>
                </c:pt>
                <c:pt idx="26">
                  <c:v>41359</c:v>
                </c:pt>
                <c:pt idx="27">
                  <c:v>41360</c:v>
                </c:pt>
                <c:pt idx="28">
                  <c:v>41361</c:v>
                </c:pt>
                <c:pt idx="29">
                  <c:v>41362</c:v>
                </c:pt>
                <c:pt idx="30">
                  <c:v>41363</c:v>
                </c:pt>
                <c:pt idx="31">
                  <c:v>41364</c:v>
                </c:pt>
              </c:numCache>
            </c:numRef>
          </c:cat>
          <c:val>
            <c:numRef>
              <c:f>'Graphik Mär 13'!$F$6:$F$37</c:f>
              <c:numCache>
                <c:formatCode>0.0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3E-4EAB-BADE-29951FD53741}"/>
            </c:ext>
          </c:extLst>
        </c:ser>
        <c:ser>
          <c:idx val="1"/>
          <c:order val="1"/>
          <c:tx>
            <c:strRef>
              <c:f>'Graphik Mär 13'!$G$5</c:f>
              <c:strCache>
                <c:ptCount val="1"/>
                <c:pt idx="0">
                  <c:v>Strom/kW</c:v>
                </c:pt>
              </c:strCache>
            </c:strRef>
          </c:tx>
          <c:marker>
            <c:symbol val="square"/>
            <c:size val="5"/>
          </c:marker>
          <c:trendline>
            <c:trendlineType val="linear"/>
            <c:dispRSqr val="0"/>
            <c:dispEq val="0"/>
          </c:trendline>
          <c:cat>
            <c:numRef>
              <c:f>'Graphik Mär 13'!$E$6:$E$37</c:f>
              <c:numCache>
                <c:formatCode>m/d/yyyy</c:formatCode>
                <c:ptCount val="32"/>
                <c:pt idx="1">
                  <c:v>41334</c:v>
                </c:pt>
                <c:pt idx="2">
                  <c:v>41335</c:v>
                </c:pt>
                <c:pt idx="3">
                  <c:v>41336</c:v>
                </c:pt>
                <c:pt idx="4">
                  <c:v>41337</c:v>
                </c:pt>
                <c:pt idx="5">
                  <c:v>41338</c:v>
                </c:pt>
                <c:pt idx="6">
                  <c:v>41339</c:v>
                </c:pt>
                <c:pt idx="7">
                  <c:v>41340</c:v>
                </c:pt>
                <c:pt idx="8">
                  <c:v>41341</c:v>
                </c:pt>
                <c:pt idx="9">
                  <c:v>41342</c:v>
                </c:pt>
                <c:pt idx="10">
                  <c:v>41343</c:v>
                </c:pt>
                <c:pt idx="11">
                  <c:v>41344</c:v>
                </c:pt>
                <c:pt idx="12">
                  <c:v>41345</c:v>
                </c:pt>
                <c:pt idx="13">
                  <c:v>41346</c:v>
                </c:pt>
                <c:pt idx="14">
                  <c:v>41347</c:v>
                </c:pt>
                <c:pt idx="15">
                  <c:v>41348</c:v>
                </c:pt>
                <c:pt idx="16">
                  <c:v>41349</c:v>
                </c:pt>
                <c:pt idx="17">
                  <c:v>41350</c:v>
                </c:pt>
                <c:pt idx="18">
                  <c:v>41351</c:v>
                </c:pt>
                <c:pt idx="19">
                  <c:v>41352</c:v>
                </c:pt>
                <c:pt idx="20">
                  <c:v>41353</c:v>
                </c:pt>
                <c:pt idx="21">
                  <c:v>41354</c:v>
                </c:pt>
                <c:pt idx="22">
                  <c:v>41355</c:v>
                </c:pt>
                <c:pt idx="23">
                  <c:v>41356</c:v>
                </c:pt>
                <c:pt idx="24">
                  <c:v>41357</c:v>
                </c:pt>
                <c:pt idx="25">
                  <c:v>41358</c:v>
                </c:pt>
                <c:pt idx="26">
                  <c:v>41359</c:v>
                </c:pt>
                <c:pt idx="27">
                  <c:v>41360</c:v>
                </c:pt>
                <c:pt idx="28">
                  <c:v>41361</c:v>
                </c:pt>
                <c:pt idx="29">
                  <c:v>41362</c:v>
                </c:pt>
                <c:pt idx="30">
                  <c:v>41363</c:v>
                </c:pt>
                <c:pt idx="31">
                  <c:v>41364</c:v>
                </c:pt>
              </c:numCache>
            </c:numRef>
          </c:cat>
          <c:val>
            <c:numRef>
              <c:f>'Graphik Mär 13'!$G$6:$G$37</c:f>
              <c:numCache>
                <c:formatCode>0.0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3E-4EAB-BADE-29951FD53741}"/>
            </c:ext>
          </c:extLst>
        </c:ser>
        <c:ser>
          <c:idx val="2"/>
          <c:order val="2"/>
          <c:tx>
            <c:strRef>
              <c:f>'Graphik Mär 13'!$H$5</c:f>
              <c:strCache>
                <c:ptCount val="1"/>
                <c:pt idx="0">
                  <c:v>Ø 24 h/kw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numRef>
              <c:f>'Graphik Mär 13'!$E$6:$E$37</c:f>
              <c:numCache>
                <c:formatCode>m/d/yyyy</c:formatCode>
                <c:ptCount val="32"/>
                <c:pt idx="1">
                  <c:v>41334</c:v>
                </c:pt>
                <c:pt idx="2">
                  <c:v>41335</c:v>
                </c:pt>
                <c:pt idx="3">
                  <c:v>41336</c:v>
                </c:pt>
                <c:pt idx="4">
                  <c:v>41337</c:v>
                </c:pt>
                <c:pt idx="5">
                  <c:v>41338</c:v>
                </c:pt>
                <c:pt idx="6">
                  <c:v>41339</c:v>
                </c:pt>
                <c:pt idx="7">
                  <c:v>41340</c:v>
                </c:pt>
                <c:pt idx="8">
                  <c:v>41341</c:v>
                </c:pt>
                <c:pt idx="9">
                  <c:v>41342</c:v>
                </c:pt>
                <c:pt idx="10">
                  <c:v>41343</c:v>
                </c:pt>
                <c:pt idx="11">
                  <c:v>41344</c:v>
                </c:pt>
                <c:pt idx="12">
                  <c:v>41345</c:v>
                </c:pt>
                <c:pt idx="13">
                  <c:v>41346</c:v>
                </c:pt>
                <c:pt idx="14">
                  <c:v>41347</c:v>
                </c:pt>
                <c:pt idx="15">
                  <c:v>41348</c:v>
                </c:pt>
                <c:pt idx="16">
                  <c:v>41349</c:v>
                </c:pt>
                <c:pt idx="17">
                  <c:v>41350</c:v>
                </c:pt>
                <c:pt idx="18">
                  <c:v>41351</c:v>
                </c:pt>
                <c:pt idx="19">
                  <c:v>41352</c:v>
                </c:pt>
                <c:pt idx="20">
                  <c:v>41353</c:v>
                </c:pt>
                <c:pt idx="21">
                  <c:v>41354</c:v>
                </c:pt>
                <c:pt idx="22">
                  <c:v>41355</c:v>
                </c:pt>
                <c:pt idx="23">
                  <c:v>41356</c:v>
                </c:pt>
                <c:pt idx="24">
                  <c:v>41357</c:v>
                </c:pt>
                <c:pt idx="25">
                  <c:v>41358</c:v>
                </c:pt>
                <c:pt idx="26">
                  <c:v>41359</c:v>
                </c:pt>
                <c:pt idx="27">
                  <c:v>41360</c:v>
                </c:pt>
                <c:pt idx="28">
                  <c:v>41361</c:v>
                </c:pt>
                <c:pt idx="29">
                  <c:v>41362</c:v>
                </c:pt>
                <c:pt idx="30">
                  <c:v>41363</c:v>
                </c:pt>
                <c:pt idx="31">
                  <c:v>41364</c:v>
                </c:pt>
              </c:numCache>
            </c:numRef>
          </c:cat>
          <c:val>
            <c:numRef>
              <c:f>'Graphik Mär 13'!$H$6:$H$37</c:f>
              <c:numCache>
                <c:formatCode>0.0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3E-4EAB-BADE-29951FD53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20960"/>
        <c:axId val="203730944"/>
      </c:lineChart>
      <c:dateAx>
        <c:axId val="20372096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crossAx val="203730944"/>
        <c:crosses val="autoZero"/>
        <c:auto val="1"/>
        <c:lblOffset val="100"/>
        <c:baseTimeUnit val="days"/>
        <c:majorUnit val="1"/>
        <c:majorTimeUnit val="days"/>
      </c:dateAx>
      <c:valAx>
        <c:axId val="203730944"/>
        <c:scaling>
          <c:orientation val="minMax"/>
          <c:max val="36"/>
          <c:min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72096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52319710044401E-2"/>
          <c:y val="4.3475351829315105E-2"/>
          <c:w val="0.74145279701389655"/>
          <c:h val="0.85842714574797052"/>
        </c:manualLayout>
      </c:layout>
      <c:lineChart>
        <c:grouping val="standard"/>
        <c:varyColors val="0"/>
        <c:ser>
          <c:idx val="0"/>
          <c:order val="0"/>
          <c:tx>
            <c:strRef>
              <c:f>'Gesamkosten Mon. 16'!$C$21:$C$22</c:f>
              <c:strCache>
                <c:ptCount val="2"/>
                <c:pt idx="0">
                  <c:v>Heizung</c:v>
                </c:pt>
              </c:strCache>
            </c:strRef>
          </c:tx>
          <c:cat>
            <c:numRef>
              <c:f>'Gesamkosten Mon. 16'!$B$23:$B$34</c:f>
              <c:numCache>
                <c:formatCode>mmm\-yy</c:formatCode>
                <c:ptCount val="12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</c:numCache>
            </c:numRef>
          </c:cat>
          <c:val>
            <c:numRef>
              <c:f>'Gesamkosten Mon. 16'!$C$23:$C$34</c:f>
            </c:numRef>
          </c:val>
          <c:smooth val="0"/>
          <c:extLst>
            <c:ext xmlns:c16="http://schemas.microsoft.com/office/drawing/2014/chart" uri="{C3380CC4-5D6E-409C-BE32-E72D297353CC}">
              <c16:uniqueId val="{00000000-B67B-406B-9D0B-1BB8475CBBE3}"/>
            </c:ext>
          </c:extLst>
        </c:ser>
        <c:ser>
          <c:idx val="1"/>
          <c:order val="1"/>
          <c:tx>
            <c:strRef>
              <c:f>'Gesamkosten Mon. 16'!$D$21:$D$22</c:f>
              <c:strCache>
                <c:ptCount val="2"/>
                <c:pt idx="0">
                  <c:v>Kosten 16</c:v>
                </c:pt>
              </c:strCache>
            </c:strRef>
          </c:tx>
          <c:cat>
            <c:numRef>
              <c:f>'Gesamkosten Mon. 16'!$B$23:$B$34</c:f>
              <c:numCache>
                <c:formatCode>mmm\-yy</c:formatCode>
                <c:ptCount val="12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</c:numCache>
            </c:numRef>
          </c:cat>
          <c:val>
            <c:numRef>
              <c:f>'Gesamkosten Mon. 16'!$D$23:$D$34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7B-406B-9D0B-1BB8475CBBE3}"/>
            </c:ext>
          </c:extLst>
        </c:ser>
        <c:ser>
          <c:idx val="3"/>
          <c:order val="2"/>
          <c:tx>
            <c:strRef>
              <c:f>'Gesamkosten Mon. 16'!$F$21:$F$22</c:f>
              <c:strCache>
                <c:ptCount val="2"/>
                <c:pt idx="0">
                  <c:v>Kosten 15</c:v>
                </c:pt>
              </c:strCache>
            </c:strRef>
          </c:tx>
          <c:marker>
            <c:symbol val="circle"/>
            <c:size val="7"/>
          </c:marker>
          <c:cat>
            <c:numRef>
              <c:f>'Gesamkosten Mon. 16'!$B$23:$B$34</c:f>
              <c:numCache>
                <c:formatCode>mmm\-yy</c:formatCode>
                <c:ptCount val="12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</c:numCache>
            </c:numRef>
          </c:cat>
          <c:val>
            <c:numRef>
              <c:f>'Gesamkosten Mon. 16'!$F$23:$F$34</c:f>
              <c:numCache>
                <c:formatCode>0.00</c:formatCode>
                <c:ptCount val="12"/>
                <c:pt idx="0">
                  <c:v>92.787980000000175</c:v>
                </c:pt>
                <c:pt idx="1">
                  <c:v>95.590310000000414</c:v>
                </c:pt>
                <c:pt idx="2">
                  <c:v>88.990430000001169</c:v>
                </c:pt>
                <c:pt idx="3">
                  <c:v>80.897719999999794</c:v>
                </c:pt>
                <c:pt idx="4">
                  <c:v>91.674905000001615</c:v>
                </c:pt>
                <c:pt idx="5">
                  <c:v>74.795449999999988</c:v>
                </c:pt>
                <c:pt idx="6">
                  <c:v>66.650360000000376</c:v>
                </c:pt>
                <c:pt idx="7">
                  <c:v>63.926599999999993</c:v>
                </c:pt>
                <c:pt idx="8">
                  <c:v>58.793359999999439</c:v>
                </c:pt>
                <c:pt idx="9">
                  <c:v>73.74785</c:v>
                </c:pt>
                <c:pt idx="10">
                  <c:v>76.916840000000576</c:v>
                </c:pt>
                <c:pt idx="11">
                  <c:v>83.857189999999619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7B-406B-9D0B-1BB8475CB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16448"/>
        <c:axId val="208618240"/>
      </c:lineChart>
      <c:dateAx>
        <c:axId val="208616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de-DE"/>
          </a:p>
        </c:txPr>
        <c:crossAx val="208618240"/>
        <c:crosses val="autoZero"/>
        <c:auto val="1"/>
        <c:lblOffset val="100"/>
        <c:baseTimeUnit val="months"/>
      </c:dateAx>
      <c:valAx>
        <c:axId val="2086182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>
                <a:latin typeface="Calibri" panose="020F0502020204030204" pitchFamily="34" charset="0"/>
              </a:defRPr>
            </a:pPr>
            <a:endParaRPr lang="de-DE"/>
          </a:p>
        </c:txPr>
        <c:crossAx val="208616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10642017314574"/>
          <c:y val="0.41971187658848513"/>
          <c:w val="0.14774129691550464"/>
          <c:h val="0.1605759384915747"/>
        </c:manualLayout>
      </c:layout>
      <c:overlay val="0"/>
      <c:txPr>
        <a:bodyPr/>
        <a:lstStyle/>
        <a:p>
          <a:pPr>
            <a:defRPr sz="1200" b="1" i="0" baseline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'Graphik Apr 13'!$F$5</c:f>
              <c:strCache>
                <c:ptCount val="1"/>
                <c:pt idx="0">
                  <c:v>Heizung/kW</c:v>
                </c:pt>
              </c:strCache>
            </c:strRef>
          </c:tx>
          <c:marker>
            <c:symbol val="square"/>
            <c:size val="5"/>
          </c:marker>
          <c:trendline>
            <c:trendlineType val="linear"/>
            <c:dispRSqr val="0"/>
            <c:dispEq val="0"/>
          </c:trendline>
          <c:cat>
            <c:numRef>
              <c:f>'Graphik Apr 13'!$E$6:$E$36</c:f>
              <c:numCache>
                <c:formatCode>m/d/yyyy</c:formatCode>
                <c:ptCount val="31"/>
                <c:pt idx="1">
                  <c:v>41365</c:v>
                </c:pt>
                <c:pt idx="2">
                  <c:v>41366</c:v>
                </c:pt>
                <c:pt idx="3">
                  <c:v>41367</c:v>
                </c:pt>
                <c:pt idx="4">
                  <c:v>41368</c:v>
                </c:pt>
                <c:pt idx="5">
                  <c:v>41369</c:v>
                </c:pt>
                <c:pt idx="6">
                  <c:v>41370</c:v>
                </c:pt>
                <c:pt idx="7">
                  <c:v>41371</c:v>
                </c:pt>
                <c:pt idx="8">
                  <c:v>41372</c:v>
                </c:pt>
                <c:pt idx="9">
                  <c:v>41373</c:v>
                </c:pt>
                <c:pt idx="10">
                  <c:v>41374</c:v>
                </c:pt>
                <c:pt idx="11">
                  <c:v>41375</c:v>
                </c:pt>
                <c:pt idx="12">
                  <c:v>41376</c:v>
                </c:pt>
                <c:pt idx="13">
                  <c:v>41377</c:v>
                </c:pt>
                <c:pt idx="14">
                  <c:v>41378</c:v>
                </c:pt>
                <c:pt idx="15">
                  <c:v>41379</c:v>
                </c:pt>
                <c:pt idx="16">
                  <c:v>41380</c:v>
                </c:pt>
                <c:pt idx="17">
                  <c:v>41381</c:v>
                </c:pt>
                <c:pt idx="18">
                  <c:v>41382</c:v>
                </c:pt>
                <c:pt idx="19">
                  <c:v>41383</c:v>
                </c:pt>
                <c:pt idx="20">
                  <c:v>41384</c:v>
                </c:pt>
                <c:pt idx="21">
                  <c:v>41385</c:v>
                </c:pt>
                <c:pt idx="22">
                  <c:v>41386</c:v>
                </c:pt>
                <c:pt idx="23">
                  <c:v>41387</c:v>
                </c:pt>
                <c:pt idx="24">
                  <c:v>41388</c:v>
                </c:pt>
                <c:pt idx="25">
                  <c:v>41389</c:v>
                </c:pt>
                <c:pt idx="26">
                  <c:v>41390</c:v>
                </c:pt>
                <c:pt idx="27">
                  <c:v>41391</c:v>
                </c:pt>
                <c:pt idx="28">
                  <c:v>41392</c:v>
                </c:pt>
                <c:pt idx="29">
                  <c:v>41393</c:v>
                </c:pt>
                <c:pt idx="30">
                  <c:v>41394</c:v>
                </c:pt>
              </c:numCache>
            </c:numRef>
          </c:cat>
          <c:val>
            <c:numRef>
              <c:f>'Graphik Apr 13'!$F$6:$F$36</c:f>
              <c:numCache>
                <c:formatCode>0.0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28-446F-9DA5-02D4552B01ED}"/>
            </c:ext>
          </c:extLst>
        </c:ser>
        <c:ser>
          <c:idx val="1"/>
          <c:order val="1"/>
          <c:tx>
            <c:strRef>
              <c:f>'Graphik Apr 13'!$G$5</c:f>
              <c:strCache>
                <c:ptCount val="1"/>
                <c:pt idx="0">
                  <c:v>Strom/kW</c:v>
                </c:pt>
              </c:strCache>
            </c:strRef>
          </c:tx>
          <c:marker>
            <c:symbol val="square"/>
            <c:size val="5"/>
          </c:marker>
          <c:trendline>
            <c:trendlineType val="linear"/>
            <c:dispRSqr val="0"/>
            <c:dispEq val="0"/>
          </c:trendline>
          <c:cat>
            <c:numRef>
              <c:f>'Graphik Apr 13'!$E$6:$E$36</c:f>
              <c:numCache>
                <c:formatCode>m/d/yyyy</c:formatCode>
                <c:ptCount val="31"/>
                <c:pt idx="1">
                  <c:v>41365</c:v>
                </c:pt>
                <c:pt idx="2">
                  <c:v>41366</c:v>
                </c:pt>
                <c:pt idx="3">
                  <c:v>41367</c:v>
                </c:pt>
                <c:pt idx="4">
                  <c:v>41368</c:v>
                </c:pt>
                <c:pt idx="5">
                  <c:v>41369</c:v>
                </c:pt>
                <c:pt idx="6">
                  <c:v>41370</c:v>
                </c:pt>
                <c:pt idx="7">
                  <c:v>41371</c:v>
                </c:pt>
                <c:pt idx="8">
                  <c:v>41372</c:v>
                </c:pt>
                <c:pt idx="9">
                  <c:v>41373</c:v>
                </c:pt>
                <c:pt idx="10">
                  <c:v>41374</c:v>
                </c:pt>
                <c:pt idx="11">
                  <c:v>41375</c:v>
                </c:pt>
                <c:pt idx="12">
                  <c:v>41376</c:v>
                </c:pt>
                <c:pt idx="13">
                  <c:v>41377</c:v>
                </c:pt>
                <c:pt idx="14">
                  <c:v>41378</c:v>
                </c:pt>
                <c:pt idx="15">
                  <c:v>41379</c:v>
                </c:pt>
                <c:pt idx="16">
                  <c:v>41380</c:v>
                </c:pt>
                <c:pt idx="17">
                  <c:v>41381</c:v>
                </c:pt>
                <c:pt idx="18">
                  <c:v>41382</c:v>
                </c:pt>
                <c:pt idx="19">
                  <c:v>41383</c:v>
                </c:pt>
                <c:pt idx="20">
                  <c:v>41384</c:v>
                </c:pt>
                <c:pt idx="21">
                  <c:v>41385</c:v>
                </c:pt>
                <c:pt idx="22">
                  <c:v>41386</c:v>
                </c:pt>
                <c:pt idx="23">
                  <c:v>41387</c:v>
                </c:pt>
                <c:pt idx="24">
                  <c:v>41388</c:v>
                </c:pt>
                <c:pt idx="25">
                  <c:v>41389</c:v>
                </c:pt>
                <c:pt idx="26">
                  <c:v>41390</c:v>
                </c:pt>
                <c:pt idx="27">
                  <c:v>41391</c:v>
                </c:pt>
                <c:pt idx="28">
                  <c:v>41392</c:v>
                </c:pt>
                <c:pt idx="29">
                  <c:v>41393</c:v>
                </c:pt>
                <c:pt idx="30">
                  <c:v>41394</c:v>
                </c:pt>
              </c:numCache>
            </c:numRef>
          </c:cat>
          <c:val>
            <c:numRef>
              <c:f>'Graphik Apr 13'!$G$6:$G$36</c:f>
              <c:numCache>
                <c:formatCode>0.0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28-446F-9DA5-02D4552B01ED}"/>
            </c:ext>
          </c:extLst>
        </c:ser>
        <c:ser>
          <c:idx val="2"/>
          <c:order val="2"/>
          <c:tx>
            <c:strRef>
              <c:f>'Graphik Apr 13'!$H$5</c:f>
              <c:strCache>
                <c:ptCount val="1"/>
                <c:pt idx="0">
                  <c:v>Ø 24 h/kw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numRef>
              <c:f>'Graphik Apr 13'!$E$6:$E$36</c:f>
              <c:numCache>
                <c:formatCode>m/d/yyyy</c:formatCode>
                <c:ptCount val="31"/>
                <c:pt idx="1">
                  <c:v>41365</c:v>
                </c:pt>
                <c:pt idx="2">
                  <c:v>41366</c:v>
                </c:pt>
                <c:pt idx="3">
                  <c:v>41367</c:v>
                </c:pt>
                <c:pt idx="4">
                  <c:v>41368</c:v>
                </c:pt>
                <c:pt idx="5">
                  <c:v>41369</c:v>
                </c:pt>
                <c:pt idx="6">
                  <c:v>41370</c:v>
                </c:pt>
                <c:pt idx="7">
                  <c:v>41371</c:v>
                </c:pt>
                <c:pt idx="8">
                  <c:v>41372</c:v>
                </c:pt>
                <c:pt idx="9">
                  <c:v>41373</c:v>
                </c:pt>
                <c:pt idx="10">
                  <c:v>41374</c:v>
                </c:pt>
                <c:pt idx="11">
                  <c:v>41375</c:v>
                </c:pt>
                <c:pt idx="12">
                  <c:v>41376</c:v>
                </c:pt>
                <c:pt idx="13">
                  <c:v>41377</c:v>
                </c:pt>
                <c:pt idx="14">
                  <c:v>41378</c:v>
                </c:pt>
                <c:pt idx="15">
                  <c:v>41379</c:v>
                </c:pt>
                <c:pt idx="16">
                  <c:v>41380</c:v>
                </c:pt>
                <c:pt idx="17">
                  <c:v>41381</c:v>
                </c:pt>
                <c:pt idx="18">
                  <c:v>41382</c:v>
                </c:pt>
                <c:pt idx="19">
                  <c:v>41383</c:v>
                </c:pt>
                <c:pt idx="20">
                  <c:v>41384</c:v>
                </c:pt>
                <c:pt idx="21">
                  <c:v>41385</c:v>
                </c:pt>
                <c:pt idx="22">
                  <c:v>41386</c:v>
                </c:pt>
                <c:pt idx="23">
                  <c:v>41387</c:v>
                </c:pt>
                <c:pt idx="24">
                  <c:v>41388</c:v>
                </c:pt>
                <c:pt idx="25">
                  <c:v>41389</c:v>
                </c:pt>
                <c:pt idx="26">
                  <c:v>41390</c:v>
                </c:pt>
                <c:pt idx="27">
                  <c:v>41391</c:v>
                </c:pt>
                <c:pt idx="28">
                  <c:v>41392</c:v>
                </c:pt>
                <c:pt idx="29">
                  <c:v>41393</c:v>
                </c:pt>
                <c:pt idx="30">
                  <c:v>41394</c:v>
                </c:pt>
              </c:numCache>
            </c:numRef>
          </c:cat>
          <c:val>
            <c:numRef>
              <c:f>'Graphik Apr 13'!$H$6:$H$36</c:f>
              <c:numCache>
                <c:formatCode>0.0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28-446F-9DA5-02D4552B0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90592"/>
        <c:axId val="203358208"/>
      </c:lineChart>
      <c:dateAx>
        <c:axId val="20379059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crossAx val="203358208"/>
        <c:crosses val="autoZero"/>
        <c:auto val="1"/>
        <c:lblOffset val="100"/>
        <c:baseTimeUnit val="days"/>
        <c:majorUnit val="1"/>
        <c:majorTimeUnit val="days"/>
      </c:dateAx>
      <c:valAx>
        <c:axId val="203358208"/>
        <c:scaling>
          <c:orientation val="minMax"/>
          <c:max val="3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79059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'Graphik Mai 13 '!$F$5</c:f>
              <c:strCache>
                <c:ptCount val="1"/>
                <c:pt idx="0">
                  <c:v>Heizung/kW</c:v>
                </c:pt>
              </c:strCache>
            </c:strRef>
          </c:tx>
          <c:marker>
            <c:symbol val="square"/>
            <c:size val="5"/>
          </c:marker>
          <c:trendline>
            <c:trendlineType val="linear"/>
            <c:dispRSqr val="0"/>
            <c:dispEq val="0"/>
          </c:trendline>
          <c:cat>
            <c:numRef>
              <c:f>'Graphik Mai 13 '!$E$6:$E$37</c:f>
              <c:numCache>
                <c:formatCode>m/d/yyyy</c:formatCode>
                <c:ptCount val="32"/>
                <c:pt idx="1">
                  <c:v>41395</c:v>
                </c:pt>
                <c:pt idx="2">
                  <c:v>41396</c:v>
                </c:pt>
                <c:pt idx="3">
                  <c:v>41397</c:v>
                </c:pt>
                <c:pt idx="4">
                  <c:v>41398</c:v>
                </c:pt>
                <c:pt idx="5">
                  <c:v>41399</c:v>
                </c:pt>
                <c:pt idx="6">
                  <c:v>41400</c:v>
                </c:pt>
                <c:pt idx="7">
                  <c:v>41401</c:v>
                </c:pt>
                <c:pt idx="8">
                  <c:v>41402</c:v>
                </c:pt>
                <c:pt idx="9">
                  <c:v>41403</c:v>
                </c:pt>
                <c:pt idx="10">
                  <c:v>41404</c:v>
                </c:pt>
                <c:pt idx="11">
                  <c:v>41405</c:v>
                </c:pt>
                <c:pt idx="12">
                  <c:v>41406</c:v>
                </c:pt>
                <c:pt idx="13">
                  <c:v>41407</c:v>
                </c:pt>
                <c:pt idx="14">
                  <c:v>41408</c:v>
                </c:pt>
                <c:pt idx="15">
                  <c:v>41409</c:v>
                </c:pt>
                <c:pt idx="16">
                  <c:v>41410</c:v>
                </c:pt>
                <c:pt idx="17">
                  <c:v>41411</c:v>
                </c:pt>
                <c:pt idx="18">
                  <c:v>41412</c:v>
                </c:pt>
                <c:pt idx="19">
                  <c:v>41413</c:v>
                </c:pt>
                <c:pt idx="20">
                  <c:v>41414</c:v>
                </c:pt>
                <c:pt idx="21">
                  <c:v>41415</c:v>
                </c:pt>
                <c:pt idx="22">
                  <c:v>41416</c:v>
                </c:pt>
                <c:pt idx="23">
                  <c:v>41417</c:v>
                </c:pt>
                <c:pt idx="24">
                  <c:v>41418</c:v>
                </c:pt>
                <c:pt idx="25">
                  <c:v>41419</c:v>
                </c:pt>
                <c:pt idx="26">
                  <c:v>41420</c:v>
                </c:pt>
                <c:pt idx="27">
                  <c:v>41421</c:v>
                </c:pt>
                <c:pt idx="28">
                  <c:v>41422</c:v>
                </c:pt>
                <c:pt idx="29">
                  <c:v>41423</c:v>
                </c:pt>
                <c:pt idx="30">
                  <c:v>41424</c:v>
                </c:pt>
                <c:pt idx="31">
                  <c:v>41425</c:v>
                </c:pt>
              </c:numCache>
            </c:numRef>
          </c:cat>
          <c:val>
            <c:numRef>
              <c:f>'Graphik Mai 13 '!$F$6:$F$37</c:f>
              <c:numCache>
                <c:formatCode>0.0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9-4725-A446-3D266B7B44B9}"/>
            </c:ext>
          </c:extLst>
        </c:ser>
        <c:ser>
          <c:idx val="1"/>
          <c:order val="1"/>
          <c:tx>
            <c:strRef>
              <c:f>'Graphik Mai 13 '!$G$5</c:f>
              <c:strCache>
                <c:ptCount val="1"/>
                <c:pt idx="0">
                  <c:v>Strom/kW</c:v>
                </c:pt>
              </c:strCache>
            </c:strRef>
          </c:tx>
          <c:marker>
            <c:symbol val="square"/>
            <c:size val="5"/>
          </c:marker>
          <c:trendline>
            <c:trendlineType val="linear"/>
            <c:dispRSqr val="0"/>
            <c:dispEq val="0"/>
          </c:trendline>
          <c:cat>
            <c:numRef>
              <c:f>'Graphik Mai 13 '!$E$6:$E$37</c:f>
              <c:numCache>
                <c:formatCode>m/d/yyyy</c:formatCode>
                <c:ptCount val="32"/>
                <c:pt idx="1">
                  <c:v>41395</c:v>
                </c:pt>
                <c:pt idx="2">
                  <c:v>41396</c:v>
                </c:pt>
                <c:pt idx="3">
                  <c:v>41397</c:v>
                </c:pt>
                <c:pt idx="4">
                  <c:v>41398</c:v>
                </c:pt>
                <c:pt idx="5">
                  <c:v>41399</c:v>
                </c:pt>
                <c:pt idx="6">
                  <c:v>41400</c:v>
                </c:pt>
                <c:pt idx="7">
                  <c:v>41401</c:v>
                </c:pt>
                <c:pt idx="8">
                  <c:v>41402</c:v>
                </c:pt>
                <c:pt idx="9">
                  <c:v>41403</c:v>
                </c:pt>
                <c:pt idx="10">
                  <c:v>41404</c:v>
                </c:pt>
                <c:pt idx="11">
                  <c:v>41405</c:v>
                </c:pt>
                <c:pt idx="12">
                  <c:v>41406</c:v>
                </c:pt>
                <c:pt idx="13">
                  <c:v>41407</c:v>
                </c:pt>
                <c:pt idx="14">
                  <c:v>41408</c:v>
                </c:pt>
                <c:pt idx="15">
                  <c:v>41409</c:v>
                </c:pt>
                <c:pt idx="16">
                  <c:v>41410</c:v>
                </c:pt>
                <c:pt idx="17">
                  <c:v>41411</c:v>
                </c:pt>
                <c:pt idx="18">
                  <c:v>41412</c:v>
                </c:pt>
                <c:pt idx="19">
                  <c:v>41413</c:v>
                </c:pt>
                <c:pt idx="20">
                  <c:v>41414</c:v>
                </c:pt>
                <c:pt idx="21">
                  <c:v>41415</c:v>
                </c:pt>
                <c:pt idx="22">
                  <c:v>41416</c:v>
                </c:pt>
                <c:pt idx="23">
                  <c:v>41417</c:v>
                </c:pt>
                <c:pt idx="24">
                  <c:v>41418</c:v>
                </c:pt>
                <c:pt idx="25">
                  <c:v>41419</c:v>
                </c:pt>
                <c:pt idx="26">
                  <c:v>41420</c:v>
                </c:pt>
                <c:pt idx="27">
                  <c:v>41421</c:v>
                </c:pt>
                <c:pt idx="28">
                  <c:v>41422</c:v>
                </c:pt>
                <c:pt idx="29">
                  <c:v>41423</c:v>
                </c:pt>
                <c:pt idx="30">
                  <c:v>41424</c:v>
                </c:pt>
                <c:pt idx="31">
                  <c:v>41425</c:v>
                </c:pt>
              </c:numCache>
            </c:numRef>
          </c:cat>
          <c:val>
            <c:numRef>
              <c:f>'Graphik Mai 13 '!$G$6:$G$37</c:f>
              <c:numCache>
                <c:formatCode>0.0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99-4725-A446-3D266B7B44B9}"/>
            </c:ext>
          </c:extLst>
        </c:ser>
        <c:ser>
          <c:idx val="2"/>
          <c:order val="2"/>
          <c:tx>
            <c:strRef>
              <c:f>'Graphik Mai 13 '!$H$5</c:f>
              <c:strCache>
                <c:ptCount val="1"/>
                <c:pt idx="0">
                  <c:v>Ø 24 h/kw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numRef>
              <c:f>'Graphik Mai 13 '!$E$6:$E$37</c:f>
              <c:numCache>
                <c:formatCode>m/d/yyyy</c:formatCode>
                <c:ptCount val="32"/>
                <c:pt idx="1">
                  <c:v>41395</c:v>
                </c:pt>
                <c:pt idx="2">
                  <c:v>41396</c:v>
                </c:pt>
                <c:pt idx="3">
                  <c:v>41397</c:v>
                </c:pt>
                <c:pt idx="4">
                  <c:v>41398</c:v>
                </c:pt>
                <c:pt idx="5">
                  <c:v>41399</c:v>
                </c:pt>
                <c:pt idx="6">
                  <c:v>41400</c:v>
                </c:pt>
                <c:pt idx="7">
                  <c:v>41401</c:v>
                </c:pt>
                <c:pt idx="8">
                  <c:v>41402</c:v>
                </c:pt>
                <c:pt idx="9">
                  <c:v>41403</c:v>
                </c:pt>
                <c:pt idx="10">
                  <c:v>41404</c:v>
                </c:pt>
                <c:pt idx="11">
                  <c:v>41405</c:v>
                </c:pt>
                <c:pt idx="12">
                  <c:v>41406</c:v>
                </c:pt>
                <c:pt idx="13">
                  <c:v>41407</c:v>
                </c:pt>
                <c:pt idx="14">
                  <c:v>41408</c:v>
                </c:pt>
                <c:pt idx="15">
                  <c:v>41409</c:v>
                </c:pt>
                <c:pt idx="16">
                  <c:v>41410</c:v>
                </c:pt>
                <c:pt idx="17">
                  <c:v>41411</c:v>
                </c:pt>
                <c:pt idx="18">
                  <c:v>41412</c:v>
                </c:pt>
                <c:pt idx="19">
                  <c:v>41413</c:v>
                </c:pt>
                <c:pt idx="20">
                  <c:v>41414</c:v>
                </c:pt>
                <c:pt idx="21">
                  <c:v>41415</c:v>
                </c:pt>
                <c:pt idx="22">
                  <c:v>41416</c:v>
                </c:pt>
                <c:pt idx="23">
                  <c:v>41417</c:v>
                </c:pt>
                <c:pt idx="24">
                  <c:v>41418</c:v>
                </c:pt>
                <c:pt idx="25">
                  <c:v>41419</c:v>
                </c:pt>
                <c:pt idx="26">
                  <c:v>41420</c:v>
                </c:pt>
                <c:pt idx="27">
                  <c:v>41421</c:v>
                </c:pt>
                <c:pt idx="28">
                  <c:v>41422</c:v>
                </c:pt>
                <c:pt idx="29">
                  <c:v>41423</c:v>
                </c:pt>
                <c:pt idx="30">
                  <c:v>41424</c:v>
                </c:pt>
                <c:pt idx="31">
                  <c:v>41425</c:v>
                </c:pt>
              </c:numCache>
            </c:numRef>
          </c:cat>
          <c:val>
            <c:numRef>
              <c:f>'Graphik Mai 13 '!$H$6:$H$37</c:f>
              <c:numCache>
                <c:formatCode>0.00</c:formatCode>
                <c:ptCount val="32"/>
                <c:pt idx="1">
                  <c:v>0</c:v>
                </c:pt>
                <c:pt idx="2" formatCode="0.0">
                  <c:v>0</c:v>
                </c:pt>
                <c:pt idx="3" formatCode="0.0">
                  <c:v>0</c:v>
                </c:pt>
                <c:pt idx="4" formatCode="0.0">
                  <c:v>0</c:v>
                </c:pt>
                <c:pt idx="5" formatCode="0.0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 formatCode="0.0">
                  <c:v>0</c:v>
                </c:pt>
                <c:pt idx="14" formatCode="0.0">
                  <c:v>0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  <c:pt idx="31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99-4725-A446-3D266B7B4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94528"/>
        <c:axId val="203496064"/>
      </c:lineChart>
      <c:dateAx>
        <c:axId val="20349452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crossAx val="203496064"/>
        <c:crosses val="autoZero"/>
        <c:auto val="1"/>
        <c:lblOffset val="100"/>
        <c:baseTimeUnit val="days"/>
        <c:majorUnit val="1"/>
        <c:majorTimeUnit val="days"/>
      </c:dateAx>
      <c:valAx>
        <c:axId val="203496064"/>
        <c:scaling>
          <c:orientation val="minMax"/>
          <c:max val="3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49452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'Graphik Juni 13'!$F$5</c:f>
              <c:strCache>
                <c:ptCount val="1"/>
                <c:pt idx="0">
                  <c:v>Heizung/kW</c:v>
                </c:pt>
              </c:strCache>
            </c:strRef>
          </c:tx>
          <c:marker>
            <c:symbol val="square"/>
            <c:size val="5"/>
          </c:marker>
          <c:trendline>
            <c:trendlineType val="linear"/>
            <c:dispRSqr val="0"/>
            <c:dispEq val="0"/>
          </c:trendline>
          <c:cat>
            <c:numRef>
              <c:f>'Graphik Juni 13'!$E$6:$E$36</c:f>
              <c:numCache>
                <c:formatCode>m/d/yyyy</c:formatCode>
                <c:ptCount val="31"/>
                <c:pt idx="1">
                  <c:v>41426</c:v>
                </c:pt>
                <c:pt idx="2">
                  <c:v>41427</c:v>
                </c:pt>
                <c:pt idx="3">
                  <c:v>41428</c:v>
                </c:pt>
                <c:pt idx="4">
                  <c:v>41429</c:v>
                </c:pt>
                <c:pt idx="5">
                  <c:v>41430</c:v>
                </c:pt>
                <c:pt idx="6">
                  <c:v>41431</c:v>
                </c:pt>
                <c:pt idx="7">
                  <c:v>41432</c:v>
                </c:pt>
                <c:pt idx="8">
                  <c:v>41433</c:v>
                </c:pt>
                <c:pt idx="9">
                  <c:v>41434</c:v>
                </c:pt>
                <c:pt idx="10">
                  <c:v>41435</c:v>
                </c:pt>
                <c:pt idx="11">
                  <c:v>41436</c:v>
                </c:pt>
                <c:pt idx="12">
                  <c:v>41437</c:v>
                </c:pt>
                <c:pt idx="13">
                  <c:v>41438</c:v>
                </c:pt>
                <c:pt idx="14">
                  <c:v>41439</c:v>
                </c:pt>
                <c:pt idx="15">
                  <c:v>41440</c:v>
                </c:pt>
                <c:pt idx="16">
                  <c:v>41441</c:v>
                </c:pt>
                <c:pt idx="17">
                  <c:v>41442</c:v>
                </c:pt>
                <c:pt idx="18">
                  <c:v>41443</c:v>
                </c:pt>
                <c:pt idx="19">
                  <c:v>41444</c:v>
                </c:pt>
                <c:pt idx="20">
                  <c:v>41445</c:v>
                </c:pt>
                <c:pt idx="21">
                  <c:v>41446</c:v>
                </c:pt>
                <c:pt idx="22">
                  <c:v>41447</c:v>
                </c:pt>
                <c:pt idx="23">
                  <c:v>41448</c:v>
                </c:pt>
                <c:pt idx="24">
                  <c:v>41449</c:v>
                </c:pt>
                <c:pt idx="25">
                  <c:v>41450</c:v>
                </c:pt>
                <c:pt idx="26">
                  <c:v>41451</c:v>
                </c:pt>
                <c:pt idx="27">
                  <c:v>41452</c:v>
                </c:pt>
                <c:pt idx="28">
                  <c:v>41453</c:v>
                </c:pt>
                <c:pt idx="29">
                  <c:v>41454</c:v>
                </c:pt>
                <c:pt idx="30">
                  <c:v>41455</c:v>
                </c:pt>
              </c:numCache>
            </c:numRef>
          </c:cat>
          <c:val>
            <c:numRef>
              <c:f>'Graphik Juni 13'!$F$6:$F$36</c:f>
              <c:numCache>
                <c:formatCode>0.0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E-4F53-8052-B1A8EEF3902D}"/>
            </c:ext>
          </c:extLst>
        </c:ser>
        <c:ser>
          <c:idx val="1"/>
          <c:order val="1"/>
          <c:tx>
            <c:strRef>
              <c:f>'Graphik Juni 13'!$G$5</c:f>
              <c:strCache>
                <c:ptCount val="1"/>
                <c:pt idx="0">
                  <c:v>Strom/kW</c:v>
                </c:pt>
              </c:strCache>
            </c:strRef>
          </c:tx>
          <c:marker>
            <c:symbol val="square"/>
            <c:size val="5"/>
          </c:marker>
          <c:trendline>
            <c:trendlineType val="linear"/>
            <c:dispRSqr val="0"/>
            <c:dispEq val="0"/>
          </c:trendline>
          <c:cat>
            <c:numRef>
              <c:f>'Graphik Juni 13'!$E$6:$E$36</c:f>
              <c:numCache>
                <c:formatCode>m/d/yyyy</c:formatCode>
                <c:ptCount val="31"/>
                <c:pt idx="1">
                  <c:v>41426</c:v>
                </c:pt>
                <c:pt idx="2">
                  <c:v>41427</c:v>
                </c:pt>
                <c:pt idx="3">
                  <c:v>41428</c:v>
                </c:pt>
                <c:pt idx="4">
                  <c:v>41429</c:v>
                </c:pt>
                <c:pt idx="5">
                  <c:v>41430</c:v>
                </c:pt>
                <c:pt idx="6">
                  <c:v>41431</c:v>
                </c:pt>
                <c:pt idx="7">
                  <c:v>41432</c:v>
                </c:pt>
                <c:pt idx="8">
                  <c:v>41433</c:v>
                </c:pt>
                <c:pt idx="9">
                  <c:v>41434</c:v>
                </c:pt>
                <c:pt idx="10">
                  <c:v>41435</c:v>
                </c:pt>
                <c:pt idx="11">
                  <c:v>41436</c:v>
                </c:pt>
                <c:pt idx="12">
                  <c:v>41437</c:v>
                </c:pt>
                <c:pt idx="13">
                  <c:v>41438</c:v>
                </c:pt>
                <c:pt idx="14">
                  <c:v>41439</c:v>
                </c:pt>
                <c:pt idx="15">
                  <c:v>41440</c:v>
                </c:pt>
                <c:pt idx="16">
                  <c:v>41441</c:v>
                </c:pt>
                <c:pt idx="17">
                  <c:v>41442</c:v>
                </c:pt>
                <c:pt idx="18">
                  <c:v>41443</c:v>
                </c:pt>
                <c:pt idx="19">
                  <c:v>41444</c:v>
                </c:pt>
                <c:pt idx="20">
                  <c:v>41445</c:v>
                </c:pt>
                <c:pt idx="21">
                  <c:v>41446</c:v>
                </c:pt>
                <c:pt idx="22">
                  <c:v>41447</c:v>
                </c:pt>
                <c:pt idx="23">
                  <c:v>41448</c:v>
                </c:pt>
                <c:pt idx="24">
                  <c:v>41449</c:v>
                </c:pt>
                <c:pt idx="25">
                  <c:v>41450</c:v>
                </c:pt>
                <c:pt idx="26">
                  <c:v>41451</c:v>
                </c:pt>
                <c:pt idx="27">
                  <c:v>41452</c:v>
                </c:pt>
                <c:pt idx="28">
                  <c:v>41453</c:v>
                </c:pt>
                <c:pt idx="29">
                  <c:v>41454</c:v>
                </c:pt>
                <c:pt idx="30">
                  <c:v>41455</c:v>
                </c:pt>
              </c:numCache>
            </c:numRef>
          </c:cat>
          <c:val>
            <c:numRef>
              <c:f>'Graphik Juni 13'!$G$6:$G$36</c:f>
              <c:numCache>
                <c:formatCode>0.0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3E-4F53-8052-B1A8EEF3902D}"/>
            </c:ext>
          </c:extLst>
        </c:ser>
        <c:ser>
          <c:idx val="2"/>
          <c:order val="2"/>
          <c:tx>
            <c:strRef>
              <c:f>'Graphik Juni 13'!$H$5</c:f>
              <c:strCache>
                <c:ptCount val="1"/>
                <c:pt idx="0">
                  <c:v>Ø 24 h/kw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numRef>
              <c:f>'Graphik Juni 13'!$E$6:$E$36</c:f>
              <c:numCache>
                <c:formatCode>m/d/yyyy</c:formatCode>
                <c:ptCount val="31"/>
                <c:pt idx="1">
                  <c:v>41426</c:v>
                </c:pt>
                <c:pt idx="2">
                  <c:v>41427</c:v>
                </c:pt>
                <c:pt idx="3">
                  <c:v>41428</c:v>
                </c:pt>
                <c:pt idx="4">
                  <c:v>41429</c:v>
                </c:pt>
                <c:pt idx="5">
                  <c:v>41430</c:v>
                </c:pt>
                <c:pt idx="6">
                  <c:v>41431</c:v>
                </c:pt>
                <c:pt idx="7">
                  <c:v>41432</c:v>
                </c:pt>
                <c:pt idx="8">
                  <c:v>41433</c:v>
                </c:pt>
                <c:pt idx="9">
                  <c:v>41434</c:v>
                </c:pt>
                <c:pt idx="10">
                  <c:v>41435</c:v>
                </c:pt>
                <c:pt idx="11">
                  <c:v>41436</c:v>
                </c:pt>
                <c:pt idx="12">
                  <c:v>41437</c:v>
                </c:pt>
                <c:pt idx="13">
                  <c:v>41438</c:v>
                </c:pt>
                <c:pt idx="14">
                  <c:v>41439</c:v>
                </c:pt>
                <c:pt idx="15">
                  <c:v>41440</c:v>
                </c:pt>
                <c:pt idx="16">
                  <c:v>41441</c:v>
                </c:pt>
                <c:pt idx="17">
                  <c:v>41442</c:v>
                </c:pt>
                <c:pt idx="18">
                  <c:v>41443</c:v>
                </c:pt>
                <c:pt idx="19">
                  <c:v>41444</c:v>
                </c:pt>
                <c:pt idx="20">
                  <c:v>41445</c:v>
                </c:pt>
                <c:pt idx="21">
                  <c:v>41446</c:v>
                </c:pt>
                <c:pt idx="22">
                  <c:v>41447</c:v>
                </c:pt>
                <c:pt idx="23">
                  <c:v>41448</c:v>
                </c:pt>
                <c:pt idx="24">
                  <c:v>41449</c:v>
                </c:pt>
                <c:pt idx="25">
                  <c:v>41450</c:v>
                </c:pt>
                <c:pt idx="26">
                  <c:v>41451</c:v>
                </c:pt>
                <c:pt idx="27">
                  <c:v>41452</c:v>
                </c:pt>
                <c:pt idx="28">
                  <c:v>41453</c:v>
                </c:pt>
                <c:pt idx="29">
                  <c:v>41454</c:v>
                </c:pt>
                <c:pt idx="30">
                  <c:v>41455</c:v>
                </c:pt>
              </c:numCache>
            </c:numRef>
          </c:cat>
          <c:val>
            <c:numRef>
              <c:f>'Graphik Juni 13'!$H$6:$H$36</c:f>
              <c:numCache>
                <c:formatCode>0.00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3E-4F53-8052-B1A8EEF39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78592"/>
        <c:axId val="205280384"/>
      </c:lineChart>
      <c:dateAx>
        <c:axId val="20527859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crossAx val="205280384"/>
        <c:crosses val="autoZero"/>
        <c:auto val="1"/>
        <c:lblOffset val="100"/>
        <c:baseTimeUnit val="days"/>
        <c:majorUnit val="1"/>
        <c:majorTimeUnit val="days"/>
      </c:dateAx>
      <c:valAx>
        <c:axId val="205280384"/>
        <c:scaling>
          <c:orientation val="minMax"/>
          <c:max val="3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27859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'Graphik Juli 13'!$F$5</c:f>
              <c:strCache>
                <c:ptCount val="1"/>
                <c:pt idx="0">
                  <c:v>Heizung/kW</c:v>
                </c:pt>
              </c:strCache>
            </c:strRef>
          </c:tx>
          <c:marker>
            <c:symbol val="square"/>
            <c:size val="5"/>
          </c:marker>
          <c:trendline>
            <c:trendlineType val="linear"/>
            <c:dispRSqr val="0"/>
            <c:dispEq val="0"/>
          </c:trendline>
          <c:cat>
            <c:numRef>
              <c:f>'Graphik Juli 13'!$E$6:$E$37</c:f>
              <c:numCache>
                <c:formatCode>m/d/yyyy</c:formatCode>
                <c:ptCount val="32"/>
                <c:pt idx="1">
                  <c:v>41456</c:v>
                </c:pt>
                <c:pt idx="2">
                  <c:v>41457</c:v>
                </c:pt>
                <c:pt idx="3">
                  <c:v>41458</c:v>
                </c:pt>
                <c:pt idx="4">
                  <c:v>41459</c:v>
                </c:pt>
                <c:pt idx="5">
                  <c:v>41460</c:v>
                </c:pt>
                <c:pt idx="6">
                  <c:v>41461</c:v>
                </c:pt>
                <c:pt idx="7">
                  <c:v>41462</c:v>
                </c:pt>
                <c:pt idx="8">
                  <c:v>41463</c:v>
                </c:pt>
                <c:pt idx="9">
                  <c:v>41464</c:v>
                </c:pt>
                <c:pt idx="10">
                  <c:v>41465</c:v>
                </c:pt>
                <c:pt idx="11">
                  <c:v>41466</c:v>
                </c:pt>
                <c:pt idx="12">
                  <c:v>41467</c:v>
                </c:pt>
                <c:pt idx="13">
                  <c:v>41468</c:v>
                </c:pt>
                <c:pt idx="14">
                  <c:v>41469</c:v>
                </c:pt>
                <c:pt idx="15">
                  <c:v>41470</c:v>
                </c:pt>
                <c:pt idx="16">
                  <c:v>41471</c:v>
                </c:pt>
                <c:pt idx="17">
                  <c:v>41472</c:v>
                </c:pt>
                <c:pt idx="18">
                  <c:v>41473</c:v>
                </c:pt>
                <c:pt idx="19">
                  <c:v>41474</c:v>
                </c:pt>
                <c:pt idx="20">
                  <c:v>41475</c:v>
                </c:pt>
                <c:pt idx="21">
                  <c:v>41476</c:v>
                </c:pt>
                <c:pt idx="22">
                  <c:v>41477</c:v>
                </c:pt>
                <c:pt idx="23">
                  <c:v>41478</c:v>
                </c:pt>
                <c:pt idx="24">
                  <c:v>41479</c:v>
                </c:pt>
                <c:pt idx="25">
                  <c:v>41480</c:v>
                </c:pt>
                <c:pt idx="26">
                  <c:v>41481</c:v>
                </c:pt>
                <c:pt idx="27">
                  <c:v>41482</c:v>
                </c:pt>
                <c:pt idx="28">
                  <c:v>41483</c:v>
                </c:pt>
                <c:pt idx="29">
                  <c:v>41484</c:v>
                </c:pt>
                <c:pt idx="30">
                  <c:v>41485</c:v>
                </c:pt>
                <c:pt idx="31">
                  <c:v>41486</c:v>
                </c:pt>
              </c:numCache>
            </c:numRef>
          </c:cat>
          <c:val>
            <c:numRef>
              <c:f>'Graphik Juli 13'!$F$6:$F$37</c:f>
              <c:numCache>
                <c:formatCode>0.0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21-4554-A8A2-C1111CC2BE7D}"/>
            </c:ext>
          </c:extLst>
        </c:ser>
        <c:ser>
          <c:idx val="1"/>
          <c:order val="1"/>
          <c:tx>
            <c:strRef>
              <c:f>'Graphik Juli 13'!$G$5</c:f>
              <c:strCache>
                <c:ptCount val="1"/>
                <c:pt idx="0">
                  <c:v>Strom/kW</c:v>
                </c:pt>
              </c:strCache>
            </c:strRef>
          </c:tx>
          <c:marker>
            <c:symbol val="square"/>
            <c:size val="5"/>
          </c:marker>
          <c:trendline>
            <c:trendlineType val="linear"/>
            <c:dispRSqr val="0"/>
            <c:dispEq val="0"/>
          </c:trendline>
          <c:cat>
            <c:numRef>
              <c:f>'Graphik Juli 13'!$E$6:$E$37</c:f>
              <c:numCache>
                <c:formatCode>m/d/yyyy</c:formatCode>
                <c:ptCount val="32"/>
                <c:pt idx="1">
                  <c:v>41456</c:v>
                </c:pt>
                <c:pt idx="2">
                  <c:v>41457</c:v>
                </c:pt>
                <c:pt idx="3">
                  <c:v>41458</c:v>
                </c:pt>
                <c:pt idx="4">
                  <c:v>41459</c:v>
                </c:pt>
                <c:pt idx="5">
                  <c:v>41460</c:v>
                </c:pt>
                <c:pt idx="6">
                  <c:v>41461</c:v>
                </c:pt>
                <c:pt idx="7">
                  <c:v>41462</c:v>
                </c:pt>
                <c:pt idx="8">
                  <c:v>41463</c:v>
                </c:pt>
                <c:pt idx="9">
                  <c:v>41464</c:v>
                </c:pt>
                <c:pt idx="10">
                  <c:v>41465</c:v>
                </c:pt>
                <c:pt idx="11">
                  <c:v>41466</c:v>
                </c:pt>
                <c:pt idx="12">
                  <c:v>41467</c:v>
                </c:pt>
                <c:pt idx="13">
                  <c:v>41468</c:v>
                </c:pt>
                <c:pt idx="14">
                  <c:v>41469</c:v>
                </c:pt>
                <c:pt idx="15">
                  <c:v>41470</c:v>
                </c:pt>
                <c:pt idx="16">
                  <c:v>41471</c:v>
                </c:pt>
                <c:pt idx="17">
                  <c:v>41472</c:v>
                </c:pt>
                <c:pt idx="18">
                  <c:v>41473</c:v>
                </c:pt>
                <c:pt idx="19">
                  <c:v>41474</c:v>
                </c:pt>
                <c:pt idx="20">
                  <c:v>41475</c:v>
                </c:pt>
                <c:pt idx="21">
                  <c:v>41476</c:v>
                </c:pt>
                <c:pt idx="22">
                  <c:v>41477</c:v>
                </c:pt>
                <c:pt idx="23">
                  <c:v>41478</c:v>
                </c:pt>
                <c:pt idx="24">
                  <c:v>41479</c:v>
                </c:pt>
                <c:pt idx="25">
                  <c:v>41480</c:v>
                </c:pt>
                <c:pt idx="26">
                  <c:v>41481</c:v>
                </c:pt>
                <c:pt idx="27">
                  <c:v>41482</c:v>
                </c:pt>
                <c:pt idx="28">
                  <c:v>41483</c:v>
                </c:pt>
                <c:pt idx="29">
                  <c:v>41484</c:v>
                </c:pt>
                <c:pt idx="30">
                  <c:v>41485</c:v>
                </c:pt>
                <c:pt idx="31">
                  <c:v>41486</c:v>
                </c:pt>
              </c:numCache>
            </c:numRef>
          </c:cat>
          <c:val>
            <c:numRef>
              <c:f>'Graphik Juli 13'!$G$6:$G$37</c:f>
              <c:numCache>
                <c:formatCode>0.0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21-4554-A8A2-C1111CC2BE7D}"/>
            </c:ext>
          </c:extLst>
        </c:ser>
        <c:ser>
          <c:idx val="2"/>
          <c:order val="2"/>
          <c:tx>
            <c:strRef>
              <c:f>'Graphik Juli 13'!$H$5</c:f>
              <c:strCache>
                <c:ptCount val="1"/>
                <c:pt idx="0">
                  <c:v>Ø 24 h/kw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numRef>
              <c:f>'Graphik Juli 13'!$E$6:$E$37</c:f>
              <c:numCache>
                <c:formatCode>m/d/yyyy</c:formatCode>
                <c:ptCount val="32"/>
                <c:pt idx="1">
                  <c:v>41456</c:v>
                </c:pt>
                <c:pt idx="2">
                  <c:v>41457</c:v>
                </c:pt>
                <c:pt idx="3">
                  <c:v>41458</c:v>
                </c:pt>
                <c:pt idx="4">
                  <c:v>41459</c:v>
                </c:pt>
                <c:pt idx="5">
                  <c:v>41460</c:v>
                </c:pt>
                <c:pt idx="6">
                  <c:v>41461</c:v>
                </c:pt>
                <c:pt idx="7">
                  <c:v>41462</c:v>
                </c:pt>
                <c:pt idx="8">
                  <c:v>41463</c:v>
                </c:pt>
                <c:pt idx="9">
                  <c:v>41464</c:v>
                </c:pt>
                <c:pt idx="10">
                  <c:v>41465</c:v>
                </c:pt>
                <c:pt idx="11">
                  <c:v>41466</c:v>
                </c:pt>
                <c:pt idx="12">
                  <c:v>41467</c:v>
                </c:pt>
                <c:pt idx="13">
                  <c:v>41468</c:v>
                </c:pt>
                <c:pt idx="14">
                  <c:v>41469</c:v>
                </c:pt>
                <c:pt idx="15">
                  <c:v>41470</c:v>
                </c:pt>
                <c:pt idx="16">
                  <c:v>41471</c:v>
                </c:pt>
                <c:pt idx="17">
                  <c:v>41472</c:v>
                </c:pt>
                <c:pt idx="18">
                  <c:v>41473</c:v>
                </c:pt>
                <c:pt idx="19">
                  <c:v>41474</c:v>
                </c:pt>
                <c:pt idx="20">
                  <c:v>41475</c:v>
                </c:pt>
                <c:pt idx="21">
                  <c:v>41476</c:v>
                </c:pt>
                <c:pt idx="22">
                  <c:v>41477</c:v>
                </c:pt>
                <c:pt idx="23">
                  <c:v>41478</c:v>
                </c:pt>
                <c:pt idx="24">
                  <c:v>41479</c:v>
                </c:pt>
                <c:pt idx="25">
                  <c:v>41480</c:v>
                </c:pt>
                <c:pt idx="26">
                  <c:v>41481</c:v>
                </c:pt>
                <c:pt idx="27">
                  <c:v>41482</c:v>
                </c:pt>
                <c:pt idx="28">
                  <c:v>41483</c:v>
                </c:pt>
                <c:pt idx="29">
                  <c:v>41484</c:v>
                </c:pt>
                <c:pt idx="30">
                  <c:v>41485</c:v>
                </c:pt>
                <c:pt idx="31">
                  <c:v>41486</c:v>
                </c:pt>
              </c:numCache>
            </c:numRef>
          </c:cat>
          <c:val>
            <c:numRef>
              <c:f>'Graphik Juli 13'!$H$6:$H$37</c:f>
              <c:numCache>
                <c:formatCode>0.00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21-4554-A8A2-C1111CC2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75520"/>
        <c:axId val="203677056"/>
      </c:lineChart>
      <c:dateAx>
        <c:axId val="20367552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crossAx val="203677056"/>
        <c:crosses val="autoZero"/>
        <c:auto val="1"/>
        <c:lblOffset val="100"/>
        <c:baseTimeUnit val="days"/>
        <c:majorUnit val="1"/>
        <c:majorTimeUnit val="days"/>
      </c:dateAx>
      <c:valAx>
        <c:axId val="203677056"/>
        <c:scaling>
          <c:orientation val="minMax"/>
          <c:max val="3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67552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'Graphik Aug 13'!$F$5</c:f>
              <c:strCache>
                <c:ptCount val="1"/>
                <c:pt idx="0">
                  <c:v>Heizung/kW</c:v>
                </c:pt>
              </c:strCache>
            </c:strRef>
          </c:tx>
          <c:marker>
            <c:symbol val="square"/>
            <c:size val="5"/>
          </c:marker>
          <c:trendline>
            <c:trendlineType val="linear"/>
            <c:dispRSqr val="0"/>
            <c:dispEq val="0"/>
          </c:trendline>
          <c:cat>
            <c:numRef>
              <c:f>'Graphik Aug 13'!$E$6:$E$37</c:f>
              <c:numCache>
                <c:formatCode>m/d/yyyy</c:formatCode>
                <c:ptCount val="32"/>
                <c:pt idx="1">
                  <c:v>41487</c:v>
                </c:pt>
                <c:pt idx="2">
                  <c:v>41488</c:v>
                </c:pt>
                <c:pt idx="3">
                  <c:v>41489</c:v>
                </c:pt>
                <c:pt idx="4">
                  <c:v>41490</c:v>
                </c:pt>
                <c:pt idx="5">
                  <c:v>41491</c:v>
                </c:pt>
                <c:pt idx="6">
                  <c:v>41492</c:v>
                </c:pt>
                <c:pt idx="7">
                  <c:v>41493</c:v>
                </c:pt>
                <c:pt idx="8">
                  <c:v>41494</c:v>
                </c:pt>
                <c:pt idx="9">
                  <c:v>41495</c:v>
                </c:pt>
                <c:pt idx="10">
                  <c:v>41496</c:v>
                </c:pt>
                <c:pt idx="11">
                  <c:v>41497</c:v>
                </c:pt>
                <c:pt idx="12">
                  <c:v>41498</c:v>
                </c:pt>
                <c:pt idx="13">
                  <c:v>41499</c:v>
                </c:pt>
                <c:pt idx="14">
                  <c:v>41500</c:v>
                </c:pt>
                <c:pt idx="15">
                  <c:v>41501</c:v>
                </c:pt>
                <c:pt idx="16">
                  <c:v>41502</c:v>
                </c:pt>
                <c:pt idx="17">
                  <c:v>41503</c:v>
                </c:pt>
                <c:pt idx="18">
                  <c:v>41504</c:v>
                </c:pt>
                <c:pt idx="19">
                  <c:v>41505</c:v>
                </c:pt>
                <c:pt idx="20">
                  <c:v>41506</c:v>
                </c:pt>
                <c:pt idx="21">
                  <c:v>41507</c:v>
                </c:pt>
                <c:pt idx="22">
                  <c:v>41508</c:v>
                </c:pt>
                <c:pt idx="23">
                  <c:v>41509</c:v>
                </c:pt>
                <c:pt idx="24">
                  <c:v>41510</c:v>
                </c:pt>
                <c:pt idx="25">
                  <c:v>41511</c:v>
                </c:pt>
                <c:pt idx="26">
                  <c:v>41512</c:v>
                </c:pt>
                <c:pt idx="27">
                  <c:v>41513</c:v>
                </c:pt>
                <c:pt idx="28">
                  <c:v>41514</c:v>
                </c:pt>
                <c:pt idx="29">
                  <c:v>41515</c:v>
                </c:pt>
                <c:pt idx="30">
                  <c:v>41516</c:v>
                </c:pt>
                <c:pt idx="31">
                  <c:v>41517</c:v>
                </c:pt>
              </c:numCache>
            </c:numRef>
          </c:cat>
          <c:val>
            <c:numRef>
              <c:f>'Graphik Aug 13'!$F$6:$F$37</c:f>
              <c:numCache>
                <c:formatCode>0.0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A7-41E9-95F8-085F4773D4B7}"/>
            </c:ext>
          </c:extLst>
        </c:ser>
        <c:ser>
          <c:idx val="1"/>
          <c:order val="1"/>
          <c:tx>
            <c:strRef>
              <c:f>'Graphik Aug 13'!$G$5</c:f>
              <c:strCache>
                <c:ptCount val="1"/>
                <c:pt idx="0">
                  <c:v>Strom/kW</c:v>
                </c:pt>
              </c:strCache>
            </c:strRef>
          </c:tx>
          <c:marker>
            <c:symbol val="square"/>
            <c:size val="5"/>
          </c:marker>
          <c:trendline>
            <c:trendlineType val="linear"/>
            <c:dispRSqr val="0"/>
            <c:dispEq val="0"/>
          </c:trendline>
          <c:cat>
            <c:numRef>
              <c:f>'Graphik Aug 13'!$E$6:$E$37</c:f>
              <c:numCache>
                <c:formatCode>m/d/yyyy</c:formatCode>
                <c:ptCount val="32"/>
                <c:pt idx="1">
                  <c:v>41487</c:v>
                </c:pt>
                <c:pt idx="2">
                  <c:v>41488</c:v>
                </c:pt>
                <c:pt idx="3">
                  <c:v>41489</c:v>
                </c:pt>
                <c:pt idx="4">
                  <c:v>41490</c:v>
                </c:pt>
                <c:pt idx="5">
                  <c:v>41491</c:v>
                </c:pt>
                <c:pt idx="6">
                  <c:v>41492</c:v>
                </c:pt>
                <c:pt idx="7">
                  <c:v>41493</c:v>
                </c:pt>
                <c:pt idx="8">
                  <c:v>41494</c:v>
                </c:pt>
                <c:pt idx="9">
                  <c:v>41495</c:v>
                </c:pt>
                <c:pt idx="10">
                  <c:v>41496</c:v>
                </c:pt>
                <c:pt idx="11">
                  <c:v>41497</c:v>
                </c:pt>
                <c:pt idx="12">
                  <c:v>41498</c:v>
                </c:pt>
                <c:pt idx="13">
                  <c:v>41499</c:v>
                </c:pt>
                <c:pt idx="14">
                  <c:v>41500</c:v>
                </c:pt>
                <c:pt idx="15">
                  <c:v>41501</c:v>
                </c:pt>
                <c:pt idx="16">
                  <c:v>41502</c:v>
                </c:pt>
                <c:pt idx="17">
                  <c:v>41503</c:v>
                </c:pt>
                <c:pt idx="18">
                  <c:v>41504</c:v>
                </c:pt>
                <c:pt idx="19">
                  <c:v>41505</c:v>
                </c:pt>
                <c:pt idx="20">
                  <c:v>41506</c:v>
                </c:pt>
                <c:pt idx="21">
                  <c:v>41507</c:v>
                </c:pt>
                <c:pt idx="22">
                  <c:v>41508</c:v>
                </c:pt>
                <c:pt idx="23">
                  <c:v>41509</c:v>
                </c:pt>
                <c:pt idx="24">
                  <c:v>41510</c:v>
                </c:pt>
                <c:pt idx="25">
                  <c:v>41511</c:v>
                </c:pt>
                <c:pt idx="26">
                  <c:v>41512</c:v>
                </c:pt>
                <c:pt idx="27">
                  <c:v>41513</c:v>
                </c:pt>
                <c:pt idx="28">
                  <c:v>41514</c:v>
                </c:pt>
                <c:pt idx="29">
                  <c:v>41515</c:v>
                </c:pt>
                <c:pt idx="30">
                  <c:v>41516</c:v>
                </c:pt>
                <c:pt idx="31">
                  <c:v>41517</c:v>
                </c:pt>
              </c:numCache>
            </c:numRef>
          </c:cat>
          <c:val>
            <c:numRef>
              <c:f>'Graphik Aug 13'!$G$6:$G$37</c:f>
              <c:numCache>
                <c:formatCode>0.0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A7-41E9-95F8-085F4773D4B7}"/>
            </c:ext>
          </c:extLst>
        </c:ser>
        <c:ser>
          <c:idx val="2"/>
          <c:order val="2"/>
          <c:tx>
            <c:strRef>
              <c:f>'Graphik Aug 13'!$H$5</c:f>
              <c:strCache>
                <c:ptCount val="1"/>
                <c:pt idx="0">
                  <c:v>Ø 24 h/kw</c:v>
                </c:pt>
              </c:strCache>
            </c:strRef>
          </c:tx>
          <c:spPr>
            <a:ln>
              <a:solidFill>
                <a:srgbClr val="101BFC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numRef>
              <c:f>'Graphik Aug 13'!$E$6:$E$37</c:f>
              <c:numCache>
                <c:formatCode>m/d/yyyy</c:formatCode>
                <c:ptCount val="32"/>
                <c:pt idx="1">
                  <c:v>41487</c:v>
                </c:pt>
                <c:pt idx="2">
                  <c:v>41488</c:v>
                </c:pt>
                <c:pt idx="3">
                  <c:v>41489</c:v>
                </c:pt>
                <c:pt idx="4">
                  <c:v>41490</c:v>
                </c:pt>
                <c:pt idx="5">
                  <c:v>41491</c:v>
                </c:pt>
                <c:pt idx="6">
                  <c:v>41492</c:v>
                </c:pt>
                <c:pt idx="7">
                  <c:v>41493</c:v>
                </c:pt>
                <c:pt idx="8">
                  <c:v>41494</c:v>
                </c:pt>
                <c:pt idx="9">
                  <c:v>41495</c:v>
                </c:pt>
                <c:pt idx="10">
                  <c:v>41496</c:v>
                </c:pt>
                <c:pt idx="11">
                  <c:v>41497</c:v>
                </c:pt>
                <c:pt idx="12">
                  <c:v>41498</c:v>
                </c:pt>
                <c:pt idx="13">
                  <c:v>41499</c:v>
                </c:pt>
                <c:pt idx="14">
                  <c:v>41500</c:v>
                </c:pt>
                <c:pt idx="15">
                  <c:v>41501</c:v>
                </c:pt>
                <c:pt idx="16">
                  <c:v>41502</c:v>
                </c:pt>
                <c:pt idx="17">
                  <c:v>41503</c:v>
                </c:pt>
                <c:pt idx="18">
                  <c:v>41504</c:v>
                </c:pt>
                <c:pt idx="19">
                  <c:v>41505</c:v>
                </c:pt>
                <c:pt idx="20">
                  <c:v>41506</c:v>
                </c:pt>
                <c:pt idx="21">
                  <c:v>41507</c:v>
                </c:pt>
                <c:pt idx="22">
                  <c:v>41508</c:v>
                </c:pt>
                <c:pt idx="23">
                  <c:v>41509</c:v>
                </c:pt>
                <c:pt idx="24">
                  <c:v>41510</c:v>
                </c:pt>
                <c:pt idx="25">
                  <c:v>41511</c:v>
                </c:pt>
                <c:pt idx="26">
                  <c:v>41512</c:v>
                </c:pt>
                <c:pt idx="27">
                  <c:v>41513</c:v>
                </c:pt>
                <c:pt idx="28">
                  <c:v>41514</c:v>
                </c:pt>
                <c:pt idx="29">
                  <c:v>41515</c:v>
                </c:pt>
                <c:pt idx="30">
                  <c:v>41516</c:v>
                </c:pt>
                <c:pt idx="31">
                  <c:v>41517</c:v>
                </c:pt>
              </c:numCache>
            </c:numRef>
          </c:cat>
          <c:val>
            <c:numRef>
              <c:f>'Graphik Aug 13'!$H$6:$H$37</c:f>
              <c:numCache>
                <c:formatCode>0.00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A7-41E9-95F8-085F4773D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87200"/>
        <c:axId val="204017664"/>
      </c:lineChart>
      <c:dateAx>
        <c:axId val="20398720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crossAx val="204017664"/>
        <c:crosses val="autoZero"/>
        <c:auto val="1"/>
        <c:lblOffset val="100"/>
        <c:baseTimeUnit val="days"/>
        <c:majorUnit val="1"/>
        <c:majorTimeUnit val="days"/>
      </c:dateAx>
      <c:valAx>
        <c:axId val="204017664"/>
        <c:scaling>
          <c:orientation val="minMax"/>
          <c:max val="3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98720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158750</xdr:colOff>
      <xdr:row>5</xdr:row>
      <xdr:rowOff>179916</xdr:rowOff>
    </xdr:from>
    <xdr:to>
      <xdr:col>22</xdr:col>
      <xdr:colOff>158749</xdr:colOff>
      <xdr:row>38</xdr:row>
      <xdr:rowOff>10583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158750</xdr:colOff>
      <xdr:row>6</xdr:row>
      <xdr:rowOff>0</xdr:rowOff>
    </xdr:from>
    <xdr:to>
      <xdr:col>27</xdr:col>
      <xdr:colOff>758274</xdr:colOff>
      <xdr:row>18</xdr:row>
      <xdr:rowOff>123524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922750" y="1143000"/>
          <a:ext cx="4409524" cy="24095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127000</xdr:colOff>
      <xdr:row>5</xdr:row>
      <xdr:rowOff>179916</xdr:rowOff>
    </xdr:from>
    <xdr:to>
      <xdr:col>22</xdr:col>
      <xdr:colOff>105833</xdr:colOff>
      <xdr:row>37</xdr:row>
      <xdr:rowOff>158750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127000</xdr:colOff>
      <xdr:row>5</xdr:row>
      <xdr:rowOff>179916</xdr:rowOff>
    </xdr:from>
    <xdr:to>
      <xdr:col>22</xdr:col>
      <xdr:colOff>105833</xdr:colOff>
      <xdr:row>37</xdr:row>
      <xdr:rowOff>158750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127000</xdr:colOff>
      <xdr:row>5</xdr:row>
      <xdr:rowOff>179916</xdr:rowOff>
    </xdr:from>
    <xdr:to>
      <xdr:col>18</xdr:col>
      <xdr:colOff>105833</xdr:colOff>
      <xdr:row>37</xdr:row>
      <xdr:rowOff>158750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148165</xdr:colOff>
      <xdr:row>4</xdr:row>
      <xdr:rowOff>0</xdr:rowOff>
    </xdr:from>
    <xdr:to>
      <xdr:col>24</xdr:col>
      <xdr:colOff>740833</xdr:colOff>
      <xdr:row>35</xdr:row>
      <xdr:rowOff>0</xdr:rowOff>
    </xdr:to>
    <xdr:graphicFrame macro="">
      <xdr:nvGraphicFramePr>
        <xdr:cNvPr id="2" name="Diagramm 1" title="Heizung/kW 201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148165</xdr:colOff>
      <xdr:row>4</xdr:row>
      <xdr:rowOff>0</xdr:rowOff>
    </xdr:from>
    <xdr:to>
      <xdr:col>24</xdr:col>
      <xdr:colOff>740833</xdr:colOff>
      <xdr:row>35</xdr:row>
      <xdr:rowOff>0</xdr:rowOff>
    </xdr:to>
    <xdr:graphicFrame macro="">
      <xdr:nvGraphicFramePr>
        <xdr:cNvPr id="2" name="Diagramm 1" title="Heizung/kW 201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148165</xdr:colOff>
      <xdr:row>4</xdr:row>
      <xdr:rowOff>0</xdr:rowOff>
    </xdr:from>
    <xdr:to>
      <xdr:col>24</xdr:col>
      <xdr:colOff>740833</xdr:colOff>
      <xdr:row>35</xdr:row>
      <xdr:rowOff>0</xdr:rowOff>
    </xdr:to>
    <xdr:graphicFrame macro="">
      <xdr:nvGraphicFramePr>
        <xdr:cNvPr id="2" name="Diagramm 1" title="Heizung/kW 201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148165</xdr:colOff>
      <xdr:row>4</xdr:row>
      <xdr:rowOff>0</xdr:rowOff>
    </xdr:from>
    <xdr:to>
      <xdr:col>24</xdr:col>
      <xdr:colOff>740833</xdr:colOff>
      <xdr:row>35</xdr:row>
      <xdr:rowOff>0</xdr:rowOff>
    </xdr:to>
    <xdr:graphicFrame macro="">
      <xdr:nvGraphicFramePr>
        <xdr:cNvPr id="2" name="Diagramm 1" title="Heizung/kW 201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148165</xdr:colOff>
      <xdr:row>4</xdr:row>
      <xdr:rowOff>0</xdr:rowOff>
    </xdr:from>
    <xdr:to>
      <xdr:col>23</xdr:col>
      <xdr:colOff>740833</xdr:colOff>
      <xdr:row>35</xdr:row>
      <xdr:rowOff>0</xdr:rowOff>
    </xdr:to>
    <xdr:graphicFrame macro="">
      <xdr:nvGraphicFramePr>
        <xdr:cNvPr id="2" name="Diagramm 1" title="Heizung/kW 201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148165</xdr:colOff>
      <xdr:row>4</xdr:row>
      <xdr:rowOff>0</xdr:rowOff>
    </xdr:from>
    <xdr:to>
      <xdr:col>23</xdr:col>
      <xdr:colOff>740833</xdr:colOff>
      <xdr:row>35</xdr:row>
      <xdr:rowOff>0</xdr:rowOff>
    </xdr:to>
    <xdr:graphicFrame macro="">
      <xdr:nvGraphicFramePr>
        <xdr:cNvPr id="2" name="Diagramm 1" title="Heizung/kW 201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148165</xdr:colOff>
      <xdr:row>4</xdr:row>
      <xdr:rowOff>0</xdr:rowOff>
    </xdr:from>
    <xdr:to>
      <xdr:col>18</xdr:col>
      <xdr:colOff>740833</xdr:colOff>
      <xdr:row>35</xdr:row>
      <xdr:rowOff>0</xdr:rowOff>
    </xdr:to>
    <xdr:graphicFrame macro="">
      <xdr:nvGraphicFramePr>
        <xdr:cNvPr id="2" name="Diagramm 1" title="Heizung/kW 201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116417</xdr:colOff>
      <xdr:row>5</xdr:row>
      <xdr:rowOff>179917</xdr:rowOff>
    </xdr:from>
    <xdr:to>
      <xdr:col>22</xdr:col>
      <xdr:colOff>95250</xdr:colOff>
      <xdr:row>37</xdr:row>
      <xdr:rowOff>158751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201083</xdr:colOff>
      <xdr:row>6</xdr:row>
      <xdr:rowOff>10583</xdr:rowOff>
    </xdr:from>
    <xdr:to>
      <xdr:col>28</xdr:col>
      <xdr:colOff>19559</xdr:colOff>
      <xdr:row>18</xdr:row>
      <xdr:rowOff>143631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965083" y="1153583"/>
          <a:ext cx="4390476" cy="241904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148165</xdr:colOff>
      <xdr:row>4</xdr:row>
      <xdr:rowOff>0</xdr:rowOff>
    </xdr:from>
    <xdr:to>
      <xdr:col>18</xdr:col>
      <xdr:colOff>740833</xdr:colOff>
      <xdr:row>35</xdr:row>
      <xdr:rowOff>0</xdr:rowOff>
    </xdr:to>
    <xdr:graphicFrame macro="">
      <xdr:nvGraphicFramePr>
        <xdr:cNvPr id="2" name="Diagramm 1" title="Heizung/kW 2013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148165</xdr:colOff>
      <xdr:row>4</xdr:row>
      <xdr:rowOff>0</xdr:rowOff>
    </xdr:from>
    <xdr:to>
      <xdr:col>18</xdr:col>
      <xdr:colOff>740833</xdr:colOff>
      <xdr:row>35</xdr:row>
      <xdr:rowOff>0</xdr:rowOff>
    </xdr:to>
    <xdr:graphicFrame macro="">
      <xdr:nvGraphicFramePr>
        <xdr:cNvPr id="2" name="Diagramm 1" title="Heizung/kW 2013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761999</xdr:colOff>
      <xdr:row>3</xdr:row>
      <xdr:rowOff>179916</xdr:rowOff>
    </xdr:from>
    <xdr:to>
      <xdr:col>20</xdr:col>
      <xdr:colOff>592667</xdr:colOff>
      <xdr:row>34</xdr:row>
      <xdr:rowOff>179917</xdr:rowOff>
    </xdr:to>
    <xdr:graphicFrame macro="">
      <xdr:nvGraphicFramePr>
        <xdr:cNvPr id="2" name="Diagramm 1" title="Heizung/kW 201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761999</xdr:colOff>
      <xdr:row>3</xdr:row>
      <xdr:rowOff>179916</xdr:rowOff>
    </xdr:from>
    <xdr:to>
      <xdr:col>21</xdr:col>
      <xdr:colOff>592667</xdr:colOff>
      <xdr:row>34</xdr:row>
      <xdr:rowOff>179917</xdr:rowOff>
    </xdr:to>
    <xdr:graphicFrame macro="">
      <xdr:nvGraphicFramePr>
        <xdr:cNvPr id="2" name="Diagramm 1" title="Heizung/kW 2013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761999</xdr:colOff>
      <xdr:row>3</xdr:row>
      <xdr:rowOff>179916</xdr:rowOff>
    </xdr:from>
    <xdr:to>
      <xdr:col>21</xdr:col>
      <xdr:colOff>592667</xdr:colOff>
      <xdr:row>34</xdr:row>
      <xdr:rowOff>179917</xdr:rowOff>
    </xdr:to>
    <xdr:graphicFrame macro="">
      <xdr:nvGraphicFramePr>
        <xdr:cNvPr id="2" name="Diagramm 1" title="Heizung/kW 2013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761999</xdr:colOff>
      <xdr:row>3</xdr:row>
      <xdr:rowOff>179916</xdr:rowOff>
    </xdr:from>
    <xdr:to>
      <xdr:col>21</xdr:col>
      <xdr:colOff>592667</xdr:colOff>
      <xdr:row>34</xdr:row>
      <xdr:rowOff>179917</xdr:rowOff>
    </xdr:to>
    <xdr:graphicFrame macro="">
      <xdr:nvGraphicFramePr>
        <xdr:cNvPr id="2" name="Diagramm 1" title="Heizung/kW 201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761999</xdr:colOff>
      <xdr:row>3</xdr:row>
      <xdr:rowOff>179916</xdr:rowOff>
    </xdr:from>
    <xdr:to>
      <xdr:col>21</xdr:col>
      <xdr:colOff>592667</xdr:colOff>
      <xdr:row>34</xdr:row>
      <xdr:rowOff>179917</xdr:rowOff>
    </xdr:to>
    <xdr:graphicFrame macro="">
      <xdr:nvGraphicFramePr>
        <xdr:cNvPr id="2" name="Diagramm 1" title="Heizung/kW 2013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761999</xdr:colOff>
      <xdr:row>3</xdr:row>
      <xdr:rowOff>179916</xdr:rowOff>
    </xdr:from>
    <xdr:to>
      <xdr:col>21</xdr:col>
      <xdr:colOff>592667</xdr:colOff>
      <xdr:row>34</xdr:row>
      <xdr:rowOff>179917</xdr:rowOff>
    </xdr:to>
    <xdr:graphicFrame macro="">
      <xdr:nvGraphicFramePr>
        <xdr:cNvPr id="2" name="Diagramm 1" title="Heizung/kW 2013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761999</xdr:colOff>
      <xdr:row>3</xdr:row>
      <xdr:rowOff>179916</xdr:rowOff>
    </xdr:from>
    <xdr:to>
      <xdr:col>21</xdr:col>
      <xdr:colOff>592667</xdr:colOff>
      <xdr:row>34</xdr:row>
      <xdr:rowOff>179917</xdr:rowOff>
    </xdr:to>
    <xdr:graphicFrame macro="">
      <xdr:nvGraphicFramePr>
        <xdr:cNvPr id="2" name="Diagramm 1" title="Heizung/kW 2013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761999</xdr:colOff>
      <xdr:row>3</xdr:row>
      <xdr:rowOff>179916</xdr:rowOff>
    </xdr:from>
    <xdr:to>
      <xdr:col>21</xdr:col>
      <xdr:colOff>592667</xdr:colOff>
      <xdr:row>34</xdr:row>
      <xdr:rowOff>179917</xdr:rowOff>
    </xdr:to>
    <xdr:graphicFrame macro="">
      <xdr:nvGraphicFramePr>
        <xdr:cNvPr id="2" name="Diagramm 1" title="Heizung/kW 2013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21167</xdr:colOff>
      <xdr:row>6</xdr:row>
      <xdr:rowOff>10583</xdr:rowOff>
    </xdr:from>
    <xdr:to>
      <xdr:col>22</xdr:col>
      <xdr:colOff>0</xdr:colOff>
      <xdr:row>37</xdr:row>
      <xdr:rowOff>179917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761999</xdr:colOff>
      <xdr:row>3</xdr:row>
      <xdr:rowOff>179916</xdr:rowOff>
    </xdr:from>
    <xdr:to>
      <xdr:col>21</xdr:col>
      <xdr:colOff>592667</xdr:colOff>
      <xdr:row>34</xdr:row>
      <xdr:rowOff>179917</xdr:rowOff>
    </xdr:to>
    <xdr:graphicFrame macro="">
      <xdr:nvGraphicFramePr>
        <xdr:cNvPr id="2" name="Diagramm 1" title="Heizung/kW 2013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761999</xdr:colOff>
      <xdr:row>3</xdr:row>
      <xdr:rowOff>179916</xdr:rowOff>
    </xdr:from>
    <xdr:to>
      <xdr:col>21</xdr:col>
      <xdr:colOff>592667</xdr:colOff>
      <xdr:row>34</xdr:row>
      <xdr:rowOff>179917</xdr:rowOff>
    </xdr:to>
    <xdr:graphicFrame macro="">
      <xdr:nvGraphicFramePr>
        <xdr:cNvPr id="2" name="Diagramm 1" title="Heizung/kW 2013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761999</xdr:colOff>
      <xdr:row>3</xdr:row>
      <xdr:rowOff>179916</xdr:rowOff>
    </xdr:from>
    <xdr:to>
      <xdr:col>21</xdr:col>
      <xdr:colOff>592667</xdr:colOff>
      <xdr:row>34</xdr:row>
      <xdr:rowOff>179917</xdr:rowOff>
    </xdr:to>
    <xdr:graphicFrame macro="">
      <xdr:nvGraphicFramePr>
        <xdr:cNvPr id="2" name="Diagramm 1" title="Heizung/kW 2013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0</xdr:row>
      <xdr:rowOff>171449</xdr:rowOff>
    </xdr:from>
    <xdr:to>
      <xdr:col>13</xdr:col>
      <xdr:colOff>476249</xdr:colOff>
      <xdr:row>17</xdr:row>
      <xdr:rowOff>180974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200024</xdr:colOff>
      <xdr:row>21</xdr:row>
      <xdr:rowOff>9525</xdr:rowOff>
    </xdr:from>
    <xdr:to>
      <xdr:col>13</xdr:col>
      <xdr:colOff>400049</xdr:colOff>
      <xdr:row>37</xdr:row>
      <xdr:rowOff>171450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304799</xdr:colOff>
      <xdr:row>3</xdr:row>
      <xdr:rowOff>161925</xdr:rowOff>
    </xdr:from>
    <xdr:to>
      <xdr:col>16</xdr:col>
      <xdr:colOff>657224</xdr:colOff>
      <xdr:row>21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276225</xdr:colOff>
      <xdr:row>24</xdr:row>
      <xdr:rowOff>9526</xdr:rowOff>
    </xdr:from>
    <xdr:to>
      <xdr:col>16</xdr:col>
      <xdr:colOff>676274</xdr:colOff>
      <xdr:row>40</xdr:row>
      <xdr:rowOff>9526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</xdr:row>
      <xdr:rowOff>4762</xdr:rowOff>
    </xdr:from>
    <xdr:to>
      <xdr:col>16</xdr:col>
      <xdr:colOff>714375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142874</xdr:colOff>
      <xdr:row>18</xdr:row>
      <xdr:rowOff>14286</xdr:rowOff>
    </xdr:from>
    <xdr:to>
      <xdr:col>16</xdr:col>
      <xdr:colOff>714375</xdr:colOff>
      <xdr:row>34</xdr:row>
      <xdr:rowOff>180975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0.84097</cdr:x>
      <cdr:y>0.0892</cdr:y>
    </cdr:from>
    <cdr:to>
      <cdr:x>0.97964</cdr:x>
      <cdr:y>0.22066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296025" y="271463"/>
          <a:ext cx="103822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400" b="1"/>
            <a:t>  Verbrauch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0.84306</cdr:x>
      <cdr:y>0.07506</cdr:y>
    </cdr:from>
    <cdr:to>
      <cdr:x>0.98139</cdr:x>
      <cdr:y>0.19951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6327775" y="241300"/>
          <a:ext cx="103822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400" b="1"/>
            <a:t>  Kosten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</xdr:row>
      <xdr:rowOff>4762</xdr:rowOff>
    </xdr:from>
    <xdr:to>
      <xdr:col>16</xdr:col>
      <xdr:colOff>685800</xdr:colOff>
      <xdr:row>17</xdr:row>
      <xdr:rowOff>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00000000-0008-0000-29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18</xdr:row>
      <xdr:rowOff>14286</xdr:rowOff>
    </xdr:from>
    <xdr:to>
      <xdr:col>16</xdr:col>
      <xdr:colOff>685801</xdr:colOff>
      <xdr:row>35</xdr:row>
      <xdr:rowOff>0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00000000-0008-0000-29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0.84192</cdr:x>
      <cdr:y>0.08033</cdr:y>
    </cdr:from>
    <cdr:to>
      <cdr:x>0.97881</cdr:x>
      <cdr:y>0.20814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6223000" y="244476"/>
          <a:ext cx="1011809" cy="388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400" b="1"/>
            <a:t>Verbrauch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137584</xdr:colOff>
      <xdr:row>6</xdr:row>
      <xdr:rowOff>10583</xdr:rowOff>
    </xdr:from>
    <xdr:to>
      <xdr:col>22</xdr:col>
      <xdr:colOff>116417</xdr:colOff>
      <xdr:row>37</xdr:row>
      <xdr:rowOff>179917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0.84341</cdr:x>
      <cdr:y>0.07484</cdr:y>
    </cdr:from>
    <cdr:to>
      <cdr:x>0.98013</cdr:x>
      <cdr:y>0.19547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6242050" y="241300"/>
          <a:ext cx="1011809" cy="388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400" b="1"/>
            <a:t>  Kosten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21167</xdr:colOff>
      <xdr:row>6</xdr:row>
      <xdr:rowOff>10583</xdr:rowOff>
    </xdr:from>
    <xdr:to>
      <xdr:col>22</xdr:col>
      <xdr:colOff>0</xdr:colOff>
      <xdr:row>37</xdr:row>
      <xdr:rowOff>179917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127000</xdr:colOff>
      <xdr:row>5</xdr:row>
      <xdr:rowOff>179916</xdr:rowOff>
    </xdr:from>
    <xdr:to>
      <xdr:col>22</xdr:col>
      <xdr:colOff>105833</xdr:colOff>
      <xdr:row>37</xdr:row>
      <xdr:rowOff>158750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127000</xdr:colOff>
      <xdr:row>5</xdr:row>
      <xdr:rowOff>179916</xdr:rowOff>
    </xdr:from>
    <xdr:to>
      <xdr:col>22</xdr:col>
      <xdr:colOff>105833</xdr:colOff>
      <xdr:row>37</xdr:row>
      <xdr:rowOff>158750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127000</xdr:colOff>
      <xdr:row>5</xdr:row>
      <xdr:rowOff>179916</xdr:rowOff>
    </xdr:from>
    <xdr:to>
      <xdr:col>22</xdr:col>
      <xdr:colOff>105833</xdr:colOff>
      <xdr:row>37</xdr:row>
      <xdr:rowOff>158750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550334</xdr:colOff>
      <xdr:row>5</xdr:row>
      <xdr:rowOff>169333</xdr:rowOff>
    </xdr:from>
    <xdr:to>
      <xdr:col>22</xdr:col>
      <xdr:colOff>529167</xdr:colOff>
      <xdr:row>37</xdr:row>
      <xdr:rowOff>148167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K42"/>
  <sheetViews>
    <sheetView topLeftCell="D1"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6" width="11.41796875" style="2"/>
    <col min="7" max="7" width="11.41796875" style="10"/>
    <col min="8" max="8" width="11.41796875" style="2"/>
    <col min="9" max="10" width="11.41796875" style="16"/>
    <col min="11" max="16384" width="11.41796875" style="2"/>
  </cols>
  <sheetData>
    <row r="1" spans="1:11" x14ac:dyDescent="0.55000000000000004">
      <c r="A1" s="7"/>
    </row>
    <row r="2" spans="1:11" x14ac:dyDescent="0.55000000000000004">
      <c r="A2" s="7"/>
      <c r="F2" s="9" t="s">
        <v>5</v>
      </c>
    </row>
    <row r="3" spans="1:11" x14ac:dyDescent="0.55000000000000004">
      <c r="A3" s="7" t="s">
        <v>1</v>
      </c>
      <c r="B3" s="2" t="s">
        <v>0</v>
      </c>
    </row>
    <row r="4" spans="1:11" x14ac:dyDescent="0.55000000000000004">
      <c r="A4" s="7"/>
      <c r="E4" s="15"/>
      <c r="F4" s="15" t="s">
        <v>19</v>
      </c>
      <c r="G4" s="16" t="s">
        <v>22</v>
      </c>
      <c r="H4" s="20" t="s">
        <v>23</v>
      </c>
      <c r="I4" s="27">
        <v>0.15409999999999999</v>
      </c>
      <c r="J4" s="27">
        <v>0.24229999999999999</v>
      </c>
      <c r="K4" s="16" t="s">
        <v>16</v>
      </c>
    </row>
    <row r="5" spans="1:11" x14ac:dyDescent="0.55000000000000004">
      <c r="A5" s="7"/>
      <c r="E5" s="15"/>
      <c r="F5" s="15"/>
      <c r="G5" s="16"/>
      <c r="H5" s="20"/>
      <c r="I5" s="27"/>
      <c r="J5" s="27"/>
    </row>
    <row r="6" spans="1:11" x14ac:dyDescent="0.55000000000000004">
      <c r="A6" s="11">
        <v>41275</v>
      </c>
      <c r="B6" s="12">
        <v>14577.2</v>
      </c>
      <c r="C6" s="12">
        <v>33.4</v>
      </c>
      <c r="D6" s="12" t="s">
        <v>12</v>
      </c>
      <c r="E6" s="17">
        <v>41244</v>
      </c>
      <c r="F6" s="18">
        <v>25</v>
      </c>
      <c r="G6" s="18">
        <v>14</v>
      </c>
      <c r="H6" s="18">
        <f>(F6+G6)/24</f>
        <v>1.625</v>
      </c>
      <c r="I6" s="29">
        <f>F6*I4</f>
        <v>3.8524999999999996</v>
      </c>
      <c r="J6" s="29">
        <f>J4*G6</f>
        <v>3.3921999999999999</v>
      </c>
      <c r="K6" s="53">
        <f>J6+I6</f>
        <v>7.2446999999999999</v>
      </c>
    </row>
    <row r="7" spans="1:11" x14ac:dyDescent="0.55000000000000004">
      <c r="A7" s="11">
        <v>41276</v>
      </c>
      <c r="B7" s="12">
        <v>14595.9</v>
      </c>
      <c r="C7" s="10">
        <f>B7-B6</f>
        <v>18.699999999998909</v>
      </c>
      <c r="D7" s="25" t="s">
        <v>13</v>
      </c>
      <c r="E7" s="17">
        <v>41245</v>
      </c>
      <c r="F7" s="16">
        <v>28.4</v>
      </c>
      <c r="G7" s="16">
        <v>11.5</v>
      </c>
      <c r="H7" s="18">
        <f>(F7+G7)/24</f>
        <v>1.6624999999999999</v>
      </c>
      <c r="I7" s="29">
        <f>F6*I4</f>
        <v>3.8524999999999996</v>
      </c>
      <c r="J7" s="29">
        <f>G7*J4</f>
        <v>2.7864499999999999</v>
      </c>
      <c r="K7" s="53">
        <f t="shared" ref="K7:K36" si="0">J7+I7</f>
        <v>6.6389499999999995</v>
      </c>
    </row>
    <row r="8" spans="1:11" x14ac:dyDescent="0.55000000000000004">
      <c r="A8" s="11">
        <v>41277</v>
      </c>
      <c r="B8" s="12">
        <v>14622.7</v>
      </c>
      <c r="C8" s="10">
        <f t="shared" ref="C8:C26" si="1">B8-B7</f>
        <v>26.800000000001091</v>
      </c>
      <c r="D8" s="12" t="s">
        <v>14</v>
      </c>
      <c r="E8" s="17">
        <v>41246</v>
      </c>
      <c r="F8" s="16">
        <v>21.9</v>
      </c>
      <c r="G8" s="16">
        <v>18.5</v>
      </c>
      <c r="H8" s="18">
        <f t="shared" ref="H8:H36" si="2">(F8+G8)/24</f>
        <v>1.6833333333333333</v>
      </c>
      <c r="I8" s="29">
        <f>F8*I4</f>
        <v>3.3747899999999995</v>
      </c>
      <c r="J8" s="29">
        <f>G8*J4</f>
        <v>4.4825499999999998</v>
      </c>
      <c r="K8" s="53">
        <f t="shared" si="0"/>
        <v>7.8573399999999989</v>
      </c>
    </row>
    <row r="9" spans="1:11" x14ac:dyDescent="0.55000000000000004">
      <c r="A9" s="11">
        <v>41278</v>
      </c>
      <c r="B9" s="12">
        <v>14644.2</v>
      </c>
      <c r="C9" s="10">
        <f t="shared" si="1"/>
        <v>21.5</v>
      </c>
      <c r="D9" s="12" t="s">
        <v>8</v>
      </c>
      <c r="E9" s="17">
        <v>41247</v>
      </c>
      <c r="F9" s="16">
        <v>27.8</v>
      </c>
      <c r="G9" s="18">
        <v>12</v>
      </c>
      <c r="H9" s="18">
        <f t="shared" si="2"/>
        <v>1.6583333333333332</v>
      </c>
      <c r="I9" s="29">
        <f>F9*I4</f>
        <v>4.2839799999999997</v>
      </c>
      <c r="J9" s="29">
        <f>G9*J4</f>
        <v>2.9076</v>
      </c>
      <c r="K9" s="53">
        <f t="shared" si="0"/>
        <v>7.1915800000000001</v>
      </c>
    </row>
    <row r="10" spans="1:11" x14ac:dyDescent="0.55000000000000004">
      <c r="A10" s="11">
        <v>41279</v>
      </c>
      <c r="B10" s="12">
        <v>14665.6</v>
      </c>
      <c r="C10" s="10">
        <f t="shared" si="1"/>
        <v>21.399999999999636</v>
      </c>
      <c r="D10" s="12" t="s">
        <v>9</v>
      </c>
      <c r="E10" s="17">
        <v>41248</v>
      </c>
      <c r="F10" s="18">
        <v>26</v>
      </c>
      <c r="G10" s="16">
        <v>17.2</v>
      </c>
      <c r="H10" s="18">
        <f t="shared" si="2"/>
        <v>1.8</v>
      </c>
      <c r="I10" s="29">
        <f>F10*I4</f>
        <v>4.0065999999999997</v>
      </c>
      <c r="J10" s="29">
        <f>G10*J4</f>
        <v>4.1675599999999999</v>
      </c>
      <c r="K10" s="53">
        <f t="shared" si="0"/>
        <v>8.1741600000000005</v>
      </c>
    </row>
    <row r="11" spans="1:11" x14ac:dyDescent="0.55000000000000004">
      <c r="A11" s="11">
        <v>41280</v>
      </c>
      <c r="B11" s="12"/>
      <c r="C11" s="10">
        <f t="shared" si="1"/>
        <v>-14665.6</v>
      </c>
      <c r="D11" s="12" t="s">
        <v>10</v>
      </c>
      <c r="E11" s="17">
        <v>41249</v>
      </c>
      <c r="F11" s="16">
        <v>27.7</v>
      </c>
      <c r="G11" s="16">
        <v>19.8</v>
      </c>
      <c r="H11" s="18">
        <f t="shared" si="2"/>
        <v>1.9791666666666667</v>
      </c>
      <c r="I11" s="29">
        <f>F11*I4</f>
        <v>4.2685699999999995</v>
      </c>
      <c r="J11" s="29">
        <f>G11*J4</f>
        <v>4.7975399999999997</v>
      </c>
      <c r="K11" s="53">
        <f t="shared" si="0"/>
        <v>9.0661099999999983</v>
      </c>
    </row>
    <row r="12" spans="1:11" x14ac:dyDescent="0.55000000000000004">
      <c r="A12" s="11">
        <v>41281</v>
      </c>
      <c r="B12" s="12"/>
      <c r="C12" s="10">
        <f t="shared" si="1"/>
        <v>0</v>
      </c>
      <c r="D12" s="12" t="s">
        <v>11</v>
      </c>
      <c r="E12" s="17">
        <v>41250</v>
      </c>
      <c r="F12" s="19">
        <v>27.7</v>
      </c>
      <c r="G12" s="16">
        <v>19.8</v>
      </c>
      <c r="H12" s="18">
        <f t="shared" si="2"/>
        <v>1.9791666666666667</v>
      </c>
      <c r="I12" s="29">
        <f>F12*I4</f>
        <v>4.2685699999999995</v>
      </c>
      <c r="J12" s="29">
        <f>G12*J4</f>
        <v>4.7975399999999997</v>
      </c>
      <c r="K12" s="53">
        <f t="shared" si="0"/>
        <v>9.0661099999999983</v>
      </c>
    </row>
    <row r="13" spans="1:11" x14ac:dyDescent="0.55000000000000004">
      <c r="A13" s="11">
        <v>41282</v>
      </c>
      <c r="B13" s="12"/>
      <c r="C13" s="10">
        <f t="shared" ref="C13:C36" si="3">B13-B12</f>
        <v>0</v>
      </c>
      <c r="D13" s="12" t="s">
        <v>12</v>
      </c>
      <c r="E13" s="17">
        <v>41251</v>
      </c>
      <c r="F13" s="16">
        <v>30.5</v>
      </c>
      <c r="G13" s="16">
        <v>14.9</v>
      </c>
      <c r="H13" s="18">
        <f t="shared" si="2"/>
        <v>1.8916666666666666</v>
      </c>
      <c r="I13" s="29">
        <f>F13*I4</f>
        <v>4.7000499999999992</v>
      </c>
      <c r="J13" s="29">
        <f>G13*J4</f>
        <v>3.6102699999999999</v>
      </c>
      <c r="K13" s="53">
        <f t="shared" si="0"/>
        <v>8.310319999999999</v>
      </c>
    </row>
    <row r="14" spans="1:11" x14ac:dyDescent="0.55000000000000004">
      <c r="A14" s="11">
        <v>41283</v>
      </c>
      <c r="B14" s="12"/>
      <c r="C14" s="10">
        <f t="shared" si="3"/>
        <v>0</v>
      </c>
      <c r="D14" s="25" t="s">
        <v>13</v>
      </c>
      <c r="E14" s="17">
        <v>41252</v>
      </c>
      <c r="F14" s="16">
        <v>33.799999999999997</v>
      </c>
      <c r="G14" s="18">
        <v>17</v>
      </c>
      <c r="H14" s="18">
        <f t="shared" si="2"/>
        <v>2.1166666666666667</v>
      </c>
      <c r="I14" s="29">
        <f>F14*I4</f>
        <v>5.2085799999999995</v>
      </c>
      <c r="J14" s="29">
        <f>G14*J4</f>
        <v>4.1190999999999995</v>
      </c>
      <c r="K14" s="53">
        <f t="shared" si="0"/>
        <v>9.3276799999999991</v>
      </c>
    </row>
    <row r="15" spans="1:11" x14ac:dyDescent="0.55000000000000004">
      <c r="A15" s="11">
        <v>41284</v>
      </c>
      <c r="B15" s="12"/>
      <c r="C15" s="10">
        <f t="shared" si="3"/>
        <v>0</v>
      </c>
      <c r="D15" s="12" t="s">
        <v>14</v>
      </c>
      <c r="E15" s="17">
        <v>41253</v>
      </c>
      <c r="F15" s="16">
        <v>25.3</v>
      </c>
      <c r="G15" s="18">
        <v>12</v>
      </c>
      <c r="H15" s="18">
        <f t="shared" si="2"/>
        <v>1.5541666666666665</v>
      </c>
      <c r="I15" s="29">
        <f>F15*I4</f>
        <v>3.8987299999999996</v>
      </c>
      <c r="J15" s="29">
        <f>G15*J4</f>
        <v>2.9076</v>
      </c>
      <c r="K15" s="53">
        <f t="shared" si="0"/>
        <v>6.8063299999999991</v>
      </c>
    </row>
    <row r="16" spans="1:11" x14ac:dyDescent="0.55000000000000004">
      <c r="A16" s="11">
        <v>41285</v>
      </c>
      <c r="B16" s="12"/>
      <c r="C16" s="10">
        <f t="shared" si="3"/>
        <v>0</v>
      </c>
      <c r="D16" s="12" t="s">
        <v>8</v>
      </c>
      <c r="E16" s="17">
        <v>41254</v>
      </c>
      <c r="F16" s="16">
        <v>30.3</v>
      </c>
      <c r="G16" s="18">
        <v>19</v>
      </c>
      <c r="H16" s="18">
        <f t="shared" si="2"/>
        <v>2.0541666666666667</v>
      </c>
      <c r="I16" s="29">
        <f>F16*I4</f>
        <v>4.6692299999999998</v>
      </c>
      <c r="J16" s="29">
        <f>G16*J4</f>
        <v>4.6036999999999999</v>
      </c>
      <c r="K16" s="53">
        <f t="shared" si="0"/>
        <v>9.2729299999999988</v>
      </c>
    </row>
    <row r="17" spans="1:11" x14ac:dyDescent="0.55000000000000004">
      <c r="A17" s="11">
        <v>41286</v>
      </c>
      <c r="B17" s="12"/>
      <c r="C17" s="10">
        <f t="shared" si="3"/>
        <v>0</v>
      </c>
      <c r="D17" s="12" t="s">
        <v>9</v>
      </c>
      <c r="E17" s="17">
        <v>41255</v>
      </c>
      <c r="F17" s="16">
        <v>29.6</v>
      </c>
      <c r="G17" s="16">
        <v>17.8</v>
      </c>
      <c r="H17" s="18">
        <f t="shared" si="2"/>
        <v>1.9750000000000003</v>
      </c>
      <c r="I17" s="29">
        <f>F17*I4</f>
        <v>4.5613599999999996</v>
      </c>
      <c r="J17" s="29">
        <f>G17*J4</f>
        <v>4.3129400000000002</v>
      </c>
      <c r="K17" s="53">
        <f t="shared" si="0"/>
        <v>8.8742999999999999</v>
      </c>
    </row>
    <row r="18" spans="1:11" x14ac:dyDescent="0.55000000000000004">
      <c r="A18" s="11">
        <v>41287</v>
      </c>
      <c r="B18" s="12"/>
      <c r="C18" s="10">
        <f t="shared" si="3"/>
        <v>0</v>
      </c>
      <c r="D18" s="12" t="s">
        <v>10</v>
      </c>
      <c r="E18" s="17">
        <v>41256</v>
      </c>
      <c r="F18" s="16">
        <v>34.1</v>
      </c>
      <c r="G18" s="16">
        <v>14.4</v>
      </c>
      <c r="H18" s="18">
        <f t="shared" si="2"/>
        <v>2.0208333333333335</v>
      </c>
      <c r="I18" s="29">
        <f>F18*I4</f>
        <v>5.25481</v>
      </c>
      <c r="J18" s="29">
        <f>G18*J4</f>
        <v>3.4891199999999998</v>
      </c>
      <c r="K18" s="53">
        <f t="shared" si="0"/>
        <v>8.7439299999999989</v>
      </c>
    </row>
    <row r="19" spans="1:11" x14ac:dyDescent="0.55000000000000004">
      <c r="A19" s="11">
        <v>41288</v>
      </c>
      <c r="B19" s="12"/>
      <c r="C19" s="10">
        <f t="shared" si="3"/>
        <v>0</v>
      </c>
      <c r="D19" s="12" t="s">
        <v>11</v>
      </c>
      <c r="E19" s="17">
        <v>41257</v>
      </c>
      <c r="F19" s="16">
        <v>27.7</v>
      </c>
      <c r="G19" s="16">
        <v>11.1</v>
      </c>
      <c r="H19" s="18">
        <f t="shared" si="2"/>
        <v>1.6166666666666665</v>
      </c>
      <c r="I19" s="29">
        <f>F19*I4</f>
        <v>4.2685699999999995</v>
      </c>
      <c r="J19" s="29">
        <f>G19*J4</f>
        <v>2.68953</v>
      </c>
      <c r="K19" s="53">
        <f t="shared" si="0"/>
        <v>6.9581</v>
      </c>
    </row>
    <row r="20" spans="1:11" x14ac:dyDescent="0.55000000000000004">
      <c r="A20" s="11">
        <v>41289</v>
      </c>
      <c r="B20" s="12"/>
      <c r="C20" s="10">
        <f t="shared" si="3"/>
        <v>0</v>
      </c>
      <c r="D20" s="12" t="s">
        <v>12</v>
      </c>
      <c r="E20" s="17">
        <v>41258</v>
      </c>
      <c r="F20" s="16">
        <v>27.7</v>
      </c>
      <c r="G20" s="18">
        <v>19</v>
      </c>
      <c r="H20" s="18">
        <f t="shared" si="2"/>
        <v>1.9458333333333335</v>
      </c>
      <c r="I20" s="29">
        <f>F20*I4</f>
        <v>4.2685699999999995</v>
      </c>
      <c r="J20" s="29">
        <f>G20*J4</f>
        <v>4.6036999999999999</v>
      </c>
      <c r="K20" s="53">
        <f t="shared" si="0"/>
        <v>8.8722700000000003</v>
      </c>
    </row>
    <row r="21" spans="1:11" x14ac:dyDescent="0.55000000000000004">
      <c r="A21" s="11">
        <v>41290</v>
      </c>
      <c r="B21" s="12"/>
      <c r="C21" s="10">
        <f t="shared" si="3"/>
        <v>0</v>
      </c>
      <c r="D21" s="25" t="s">
        <v>13</v>
      </c>
      <c r="E21" s="17">
        <v>41259</v>
      </c>
      <c r="F21" s="16">
        <v>25.1</v>
      </c>
      <c r="G21" s="16">
        <v>14.9</v>
      </c>
      <c r="H21" s="18">
        <f t="shared" si="2"/>
        <v>1.6666666666666667</v>
      </c>
      <c r="I21" s="29">
        <f>F21*I4</f>
        <v>3.8679099999999997</v>
      </c>
      <c r="J21" s="29">
        <f>G21*J4</f>
        <v>3.6102699999999999</v>
      </c>
      <c r="K21" s="53">
        <f t="shared" si="0"/>
        <v>7.47818</v>
      </c>
    </row>
    <row r="22" spans="1:11" x14ac:dyDescent="0.55000000000000004">
      <c r="A22" s="11">
        <v>41291</v>
      </c>
      <c r="B22" s="12"/>
      <c r="C22" s="10">
        <f t="shared" si="3"/>
        <v>0</v>
      </c>
      <c r="D22" s="12" t="s">
        <v>14</v>
      </c>
      <c r="E22" s="17">
        <v>41260</v>
      </c>
      <c r="F22" s="16">
        <v>25.1</v>
      </c>
      <c r="G22" s="16">
        <v>14.9</v>
      </c>
      <c r="H22" s="18">
        <f t="shared" si="2"/>
        <v>1.6666666666666667</v>
      </c>
      <c r="I22" s="29">
        <f>F22*I4</f>
        <v>3.8679099999999997</v>
      </c>
      <c r="J22" s="29">
        <f>G22*J4</f>
        <v>3.6102699999999999</v>
      </c>
      <c r="K22" s="53">
        <f t="shared" si="0"/>
        <v>7.47818</v>
      </c>
    </row>
    <row r="23" spans="1:11" x14ac:dyDescent="0.55000000000000004">
      <c r="A23" s="11">
        <v>41292</v>
      </c>
      <c r="B23" s="12"/>
      <c r="C23" s="10">
        <f t="shared" si="3"/>
        <v>0</v>
      </c>
      <c r="D23" s="12" t="s">
        <v>8</v>
      </c>
      <c r="E23" s="17">
        <v>41261</v>
      </c>
      <c r="F23" s="16">
        <v>26.6</v>
      </c>
      <c r="G23" s="16">
        <v>16.8</v>
      </c>
      <c r="H23" s="18">
        <f t="shared" si="2"/>
        <v>1.8083333333333336</v>
      </c>
      <c r="I23" s="29">
        <f>F23*I4</f>
        <v>4.0990599999999997</v>
      </c>
      <c r="J23" s="29">
        <f>G23*J4</f>
        <v>4.07064</v>
      </c>
      <c r="K23" s="53">
        <f t="shared" si="0"/>
        <v>8.1696999999999989</v>
      </c>
    </row>
    <row r="24" spans="1:11" x14ac:dyDescent="0.55000000000000004">
      <c r="A24" s="11">
        <v>41293</v>
      </c>
      <c r="B24" s="12"/>
      <c r="C24" s="10">
        <f t="shared" si="1"/>
        <v>0</v>
      </c>
      <c r="D24" s="12" t="s">
        <v>9</v>
      </c>
      <c r="E24" s="17">
        <v>41262</v>
      </c>
      <c r="F24" s="18">
        <v>25</v>
      </c>
      <c r="G24" s="16">
        <v>22.7</v>
      </c>
      <c r="H24" s="18">
        <f t="shared" si="2"/>
        <v>1.9875</v>
      </c>
      <c r="I24" s="29">
        <f>F24*I4</f>
        <v>3.8524999999999996</v>
      </c>
      <c r="J24" s="29">
        <f>G24*J4</f>
        <v>5.5002099999999992</v>
      </c>
      <c r="K24" s="53">
        <f t="shared" si="0"/>
        <v>9.3527099999999983</v>
      </c>
    </row>
    <row r="25" spans="1:11" x14ac:dyDescent="0.55000000000000004">
      <c r="A25" s="11">
        <v>41294</v>
      </c>
      <c r="B25" s="12"/>
      <c r="C25" s="10">
        <f t="shared" si="3"/>
        <v>0</v>
      </c>
      <c r="D25" s="12" t="s">
        <v>10</v>
      </c>
      <c r="E25" s="17">
        <v>41263</v>
      </c>
      <c r="F25" s="16">
        <v>28.1</v>
      </c>
      <c r="G25" s="16">
        <v>16.100000000000001</v>
      </c>
      <c r="H25" s="18">
        <f t="shared" si="2"/>
        <v>1.8416666666666668</v>
      </c>
      <c r="I25" s="29">
        <f>F25*I4</f>
        <v>4.3302100000000001</v>
      </c>
      <c r="J25" s="29">
        <f>G25*J4</f>
        <v>3.90103</v>
      </c>
      <c r="K25" s="53">
        <f t="shared" si="0"/>
        <v>8.2312399999999997</v>
      </c>
    </row>
    <row r="26" spans="1:11" x14ac:dyDescent="0.55000000000000004">
      <c r="A26" s="11">
        <v>41295</v>
      </c>
      <c r="B26" s="12"/>
      <c r="C26" s="10">
        <f t="shared" si="1"/>
        <v>0</v>
      </c>
      <c r="D26" s="12" t="s">
        <v>11</v>
      </c>
      <c r="E26" s="17">
        <v>41264</v>
      </c>
      <c r="F26" s="18">
        <v>27</v>
      </c>
      <c r="G26" s="16">
        <v>14.7</v>
      </c>
      <c r="H26" s="18">
        <f t="shared" si="2"/>
        <v>1.7375</v>
      </c>
      <c r="I26" s="29">
        <f>F26*I4</f>
        <v>4.1606999999999994</v>
      </c>
      <c r="J26" s="29">
        <f>G26*J4</f>
        <v>3.5618099999999995</v>
      </c>
      <c r="K26" s="53">
        <f t="shared" si="0"/>
        <v>7.7225099999999989</v>
      </c>
    </row>
    <row r="27" spans="1:11" x14ac:dyDescent="0.55000000000000004">
      <c r="A27" s="11">
        <v>41296</v>
      </c>
      <c r="B27" s="12"/>
      <c r="C27" s="10">
        <f t="shared" si="3"/>
        <v>0</v>
      </c>
      <c r="D27" s="12" t="s">
        <v>12</v>
      </c>
      <c r="E27" s="17">
        <v>41265</v>
      </c>
      <c r="F27" s="16">
        <v>24.9</v>
      </c>
      <c r="G27" s="16">
        <v>18.100000000000001</v>
      </c>
      <c r="H27" s="18">
        <f t="shared" si="2"/>
        <v>1.7916666666666667</v>
      </c>
      <c r="I27" s="29">
        <f>F27*I4</f>
        <v>3.8370899999999994</v>
      </c>
      <c r="J27" s="29">
        <f>G27*J4</f>
        <v>4.3856299999999999</v>
      </c>
      <c r="K27" s="53">
        <f t="shared" si="0"/>
        <v>8.2227199999999989</v>
      </c>
    </row>
    <row r="28" spans="1:11" x14ac:dyDescent="0.55000000000000004">
      <c r="A28" s="11">
        <v>41297</v>
      </c>
      <c r="B28" s="12"/>
      <c r="C28" s="10">
        <f t="shared" si="3"/>
        <v>0</v>
      </c>
      <c r="D28" s="25" t="s">
        <v>13</v>
      </c>
      <c r="E28" s="17">
        <v>41266</v>
      </c>
      <c r="F28" s="16">
        <v>24.6</v>
      </c>
      <c r="G28" s="16">
        <v>12.1</v>
      </c>
      <c r="H28" s="18">
        <f t="shared" si="2"/>
        <v>1.5291666666666668</v>
      </c>
      <c r="I28" s="29">
        <f>F28*I4</f>
        <v>3.7908599999999999</v>
      </c>
      <c r="J28" s="29">
        <f>G28*J4</f>
        <v>2.9318299999999997</v>
      </c>
      <c r="K28" s="53">
        <f t="shared" si="0"/>
        <v>6.7226900000000001</v>
      </c>
    </row>
    <row r="29" spans="1:11" x14ac:dyDescent="0.55000000000000004">
      <c r="A29" s="11">
        <v>41298</v>
      </c>
      <c r="B29" s="12"/>
      <c r="C29" s="10">
        <f t="shared" si="3"/>
        <v>0</v>
      </c>
      <c r="D29" s="12" t="s">
        <v>14</v>
      </c>
      <c r="E29" s="17">
        <v>41267</v>
      </c>
      <c r="F29" s="16">
        <v>22.5</v>
      </c>
      <c r="G29" s="16">
        <v>15.4</v>
      </c>
      <c r="H29" s="18">
        <f t="shared" si="2"/>
        <v>1.5791666666666666</v>
      </c>
      <c r="I29" s="29">
        <f>F29*I4</f>
        <v>3.4672499999999995</v>
      </c>
      <c r="J29" s="29">
        <f>G29*J4</f>
        <v>3.73142</v>
      </c>
      <c r="K29" s="53">
        <f t="shared" si="0"/>
        <v>7.1986699999999999</v>
      </c>
    </row>
    <row r="30" spans="1:11" x14ac:dyDescent="0.55000000000000004">
      <c r="A30" s="11">
        <v>41299</v>
      </c>
      <c r="B30" s="12"/>
      <c r="C30" s="10">
        <f t="shared" si="3"/>
        <v>0</v>
      </c>
      <c r="D30" s="12" t="s">
        <v>8</v>
      </c>
      <c r="E30" s="17">
        <v>41268</v>
      </c>
      <c r="F30" s="16">
        <v>22.4</v>
      </c>
      <c r="G30" s="16">
        <v>15.5</v>
      </c>
      <c r="H30" s="18">
        <f t="shared" si="2"/>
        <v>1.5791666666666666</v>
      </c>
      <c r="I30" s="29">
        <f>F30*I4</f>
        <v>3.4518399999999994</v>
      </c>
      <c r="J30" s="29">
        <f>G30*J4</f>
        <v>3.7556499999999997</v>
      </c>
      <c r="K30" s="53">
        <f t="shared" si="0"/>
        <v>7.2074899999999991</v>
      </c>
    </row>
    <row r="31" spans="1:11" x14ac:dyDescent="0.55000000000000004">
      <c r="A31" s="11">
        <v>41300</v>
      </c>
      <c r="B31" s="12"/>
      <c r="C31" s="10">
        <f t="shared" si="3"/>
        <v>0</v>
      </c>
      <c r="D31" s="12" t="s">
        <v>9</v>
      </c>
      <c r="E31" s="17">
        <v>41269</v>
      </c>
      <c r="F31" s="16">
        <v>22.5</v>
      </c>
      <c r="G31" s="16">
        <v>15.4</v>
      </c>
      <c r="H31" s="18">
        <f t="shared" si="2"/>
        <v>1.5791666666666666</v>
      </c>
      <c r="I31" s="29">
        <f>F31*I4</f>
        <v>3.4672499999999995</v>
      </c>
      <c r="J31" s="29">
        <f>G31*J4</f>
        <v>3.73142</v>
      </c>
      <c r="K31" s="53">
        <f t="shared" si="0"/>
        <v>7.1986699999999999</v>
      </c>
    </row>
    <row r="32" spans="1:11" x14ac:dyDescent="0.55000000000000004">
      <c r="A32" s="11">
        <v>41301</v>
      </c>
      <c r="B32" s="12"/>
      <c r="C32" s="10">
        <f t="shared" si="3"/>
        <v>0</v>
      </c>
      <c r="D32" s="12" t="s">
        <v>10</v>
      </c>
      <c r="E32" s="17">
        <v>41270</v>
      </c>
      <c r="F32" s="18">
        <v>22</v>
      </c>
      <c r="G32" s="26">
        <v>9</v>
      </c>
      <c r="H32" s="18">
        <f t="shared" si="2"/>
        <v>1.2916666666666667</v>
      </c>
      <c r="I32" s="29">
        <f>F32*I4</f>
        <v>3.3901999999999997</v>
      </c>
      <c r="J32" s="29">
        <f>G32*J4</f>
        <v>2.1806999999999999</v>
      </c>
      <c r="K32" s="53">
        <f t="shared" si="0"/>
        <v>5.5709</v>
      </c>
    </row>
    <row r="33" spans="1:11" x14ac:dyDescent="0.55000000000000004">
      <c r="A33" s="11">
        <v>41302</v>
      </c>
      <c r="B33" s="12"/>
      <c r="C33" s="10">
        <f t="shared" si="3"/>
        <v>0</v>
      </c>
      <c r="D33" s="12" t="s">
        <v>11</v>
      </c>
      <c r="E33" s="17">
        <v>41271</v>
      </c>
      <c r="F33" s="16">
        <v>24.6</v>
      </c>
      <c r="G33" s="16">
        <v>14.7</v>
      </c>
      <c r="H33" s="18">
        <f t="shared" si="2"/>
        <v>1.6375</v>
      </c>
      <c r="I33" s="29">
        <f>F33*I4</f>
        <v>3.7908599999999999</v>
      </c>
      <c r="J33" s="29">
        <f>G33*J4</f>
        <v>3.5618099999999995</v>
      </c>
      <c r="K33" s="53">
        <f t="shared" si="0"/>
        <v>7.3526699999999998</v>
      </c>
    </row>
    <row r="34" spans="1:11" x14ac:dyDescent="0.55000000000000004">
      <c r="A34" s="11">
        <v>41303</v>
      </c>
      <c r="B34" s="12"/>
      <c r="C34" s="10">
        <f t="shared" si="3"/>
        <v>0</v>
      </c>
      <c r="D34" s="12" t="s">
        <v>12</v>
      </c>
      <c r="E34" s="17">
        <v>41272</v>
      </c>
      <c r="F34" s="16">
        <v>23.2</v>
      </c>
      <c r="G34" s="16">
        <v>14.5</v>
      </c>
      <c r="H34" s="18">
        <f t="shared" si="2"/>
        <v>1.5708333333333335</v>
      </c>
      <c r="I34" s="29">
        <f>F34*I4</f>
        <v>3.5751199999999996</v>
      </c>
      <c r="J34" s="29">
        <f>G34*J4</f>
        <v>3.51335</v>
      </c>
      <c r="K34" s="53">
        <f t="shared" si="0"/>
        <v>7.0884699999999992</v>
      </c>
    </row>
    <row r="35" spans="1:11" x14ac:dyDescent="0.55000000000000004">
      <c r="A35" s="11">
        <v>41304</v>
      </c>
      <c r="B35" s="12"/>
      <c r="C35" s="10">
        <f t="shared" si="3"/>
        <v>0</v>
      </c>
      <c r="D35" s="25" t="s">
        <v>13</v>
      </c>
      <c r="E35" s="17">
        <v>41273</v>
      </c>
      <c r="F35" s="18">
        <v>25</v>
      </c>
      <c r="G35" s="16">
        <v>14.6</v>
      </c>
      <c r="H35" s="18">
        <f t="shared" si="2"/>
        <v>1.6500000000000001</v>
      </c>
      <c r="I35" s="29">
        <f>F35*I4</f>
        <v>3.8524999999999996</v>
      </c>
      <c r="J35" s="29">
        <f>G35*J4</f>
        <v>3.5375799999999997</v>
      </c>
      <c r="K35" s="53">
        <f t="shared" si="0"/>
        <v>7.3900799999999993</v>
      </c>
    </row>
    <row r="36" spans="1:11" x14ac:dyDescent="0.55000000000000004">
      <c r="A36" s="11">
        <v>41305</v>
      </c>
      <c r="B36" s="12"/>
      <c r="C36" s="10">
        <f t="shared" si="3"/>
        <v>0</v>
      </c>
      <c r="D36" s="12" t="s">
        <v>14</v>
      </c>
      <c r="E36" s="17">
        <v>41274</v>
      </c>
      <c r="F36" s="18">
        <v>24</v>
      </c>
      <c r="G36" s="16">
        <v>11.3</v>
      </c>
      <c r="H36" s="18">
        <f t="shared" si="2"/>
        <v>1.4708333333333332</v>
      </c>
      <c r="I36" s="29">
        <f>F36*I4</f>
        <v>3.6983999999999995</v>
      </c>
      <c r="J36" s="29">
        <f>G36*J4</f>
        <v>2.7379899999999999</v>
      </c>
      <c r="K36" s="53">
        <f t="shared" si="0"/>
        <v>6.4363899999999994</v>
      </c>
    </row>
    <row r="37" spans="1:11" x14ac:dyDescent="0.55000000000000004">
      <c r="A37" s="11"/>
      <c r="B37" s="12"/>
      <c r="C37" s="10"/>
      <c r="D37" s="12"/>
      <c r="E37" s="17"/>
      <c r="F37" s="16"/>
      <c r="G37" s="16"/>
      <c r="H37" s="18"/>
      <c r="I37" s="30"/>
      <c r="J37" s="30"/>
      <c r="K37" s="53">
        <f>SUM(K6:K36)/31</f>
        <v>7.7814864516129028</v>
      </c>
    </row>
    <row r="38" spans="1:11" x14ac:dyDescent="0.55000000000000004">
      <c r="A38" s="11"/>
      <c r="B38" s="2" t="s">
        <v>3</v>
      </c>
      <c r="C38" s="13">
        <f>SUM(C6:C36)</f>
        <v>-14543.800000000001</v>
      </c>
      <c r="D38" s="13"/>
      <c r="E38" s="15" t="s">
        <v>16</v>
      </c>
      <c r="F38" s="26">
        <f>SUM(F6:F37)</f>
        <v>816.10000000000014</v>
      </c>
      <c r="G38" s="26">
        <f>SUM(G7:G37)</f>
        <v>464.70000000000005</v>
      </c>
      <c r="I38" s="29">
        <f>SUM(I6:I37)</f>
        <v>125.23706999999996</v>
      </c>
      <c r="J38" s="29">
        <f>SUM(J6:J37)</f>
        <v>115.98900999999999</v>
      </c>
    </row>
    <row r="39" spans="1:11" x14ac:dyDescent="0.55000000000000004">
      <c r="A39" s="7"/>
      <c r="B39" s="14" t="s">
        <v>4</v>
      </c>
      <c r="C39" s="13">
        <f>C38/31</f>
        <v>-469.15483870967745</v>
      </c>
      <c r="D39" s="13"/>
      <c r="E39" s="15" t="s">
        <v>7</v>
      </c>
      <c r="F39" s="26">
        <f>F38/31</f>
        <v>26.325806451612909</v>
      </c>
      <c r="G39" s="26">
        <f>G38/31</f>
        <v>14.990322580645163</v>
      </c>
      <c r="I39" s="30"/>
      <c r="J39" s="30"/>
    </row>
    <row r="40" spans="1:11" x14ac:dyDescent="0.55000000000000004">
      <c r="E40" s="15"/>
      <c r="I40" s="33" t="s">
        <v>24</v>
      </c>
      <c r="J40" s="29"/>
    </row>
    <row r="41" spans="1:11" x14ac:dyDescent="0.55000000000000004">
      <c r="E41" s="15"/>
      <c r="I41" s="33"/>
      <c r="J41" s="29"/>
    </row>
    <row r="42" spans="1:11" x14ac:dyDescent="0.55000000000000004">
      <c r="E42" s="15" t="s">
        <v>17</v>
      </c>
      <c r="F42" s="28">
        <v>41244</v>
      </c>
      <c r="I42" s="30"/>
      <c r="J42" s="29">
        <f>J38+I38</f>
        <v>241.22607999999997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2:AA44"/>
  <sheetViews>
    <sheetView topLeftCell="D1" zoomScale="90" zoomScaleNormal="90" workbookViewId="0">
      <selection activeCell="F39" sqref="F39:G39"/>
    </sheetView>
  </sheetViews>
  <sheetFormatPr baseColWidth="10" defaultColWidth="11.41796875" defaultRowHeight="14.4" x14ac:dyDescent="0.55000000000000004"/>
  <cols>
    <col min="1" max="6" width="11.41796875" style="2"/>
    <col min="7" max="8" width="11.41796875" style="10"/>
    <col min="9" max="10" width="11.41796875" style="2"/>
    <col min="11" max="11" width="11.41796875" style="16"/>
    <col min="12" max="16384" width="11.41796875" style="2"/>
  </cols>
  <sheetData>
    <row r="2" spans="1:11" x14ac:dyDescent="0.55000000000000004">
      <c r="A2" s="8" t="s">
        <v>2</v>
      </c>
      <c r="C2" s="9" t="s">
        <v>6</v>
      </c>
      <c r="D2" s="9"/>
      <c r="F2" s="9" t="s">
        <v>36</v>
      </c>
    </row>
    <row r="3" spans="1:11" x14ac:dyDescent="0.55000000000000004">
      <c r="A3" s="7"/>
    </row>
    <row r="4" spans="1:11" x14ac:dyDescent="0.55000000000000004">
      <c r="A4" s="7" t="s">
        <v>1</v>
      </c>
      <c r="B4" s="2" t="s">
        <v>0</v>
      </c>
    </row>
    <row r="5" spans="1:11" x14ac:dyDescent="0.55000000000000004">
      <c r="A5" s="7"/>
      <c r="E5" s="15"/>
      <c r="F5" s="15" t="s">
        <v>19</v>
      </c>
      <c r="G5" s="16" t="s">
        <v>20</v>
      </c>
      <c r="H5" s="20" t="s">
        <v>21</v>
      </c>
      <c r="I5" s="34">
        <v>0.1741</v>
      </c>
      <c r="J5" s="34">
        <v>0.26190000000000002</v>
      </c>
      <c r="K5" s="16" t="s">
        <v>16</v>
      </c>
    </row>
    <row r="6" spans="1:11" x14ac:dyDescent="0.55000000000000004">
      <c r="A6" s="7"/>
      <c r="E6" s="15"/>
      <c r="F6" s="15"/>
      <c r="G6" s="16"/>
      <c r="H6" s="20"/>
      <c r="I6" s="27"/>
      <c r="J6" s="27"/>
    </row>
    <row r="7" spans="1:11" x14ac:dyDescent="0.55000000000000004">
      <c r="A7" s="11">
        <v>41275</v>
      </c>
      <c r="B7" s="12">
        <v>14577.2</v>
      </c>
      <c r="C7" s="12">
        <v>33.4</v>
      </c>
      <c r="D7" s="12" t="s">
        <v>13</v>
      </c>
      <c r="E7" s="17">
        <v>41518</v>
      </c>
      <c r="F7" s="18" t="e">
        <f>#REF!</f>
        <v>#REF!</v>
      </c>
      <c r="G7" s="18" t="e">
        <f>#REF!</f>
        <v>#REF!</v>
      </c>
      <c r="H7" s="26" t="e">
        <f t="shared" ref="H7:H36" si="0">(F7+G7)/24</f>
        <v>#REF!</v>
      </c>
      <c r="I7" s="50" t="e">
        <f>F7*I5</f>
        <v>#REF!</v>
      </c>
      <c r="J7" s="50" t="e">
        <f>G7*J5</f>
        <v>#REF!</v>
      </c>
      <c r="K7" s="51" t="e">
        <f>J7+I7</f>
        <v>#REF!</v>
      </c>
    </row>
    <row r="8" spans="1:11" x14ac:dyDescent="0.55000000000000004">
      <c r="A8" s="11">
        <v>41276</v>
      </c>
      <c r="B8" s="12">
        <v>14595.9</v>
      </c>
      <c r="C8" s="10">
        <f>B8-B7</f>
        <v>18.699999999998909</v>
      </c>
      <c r="D8" s="12" t="s">
        <v>14</v>
      </c>
      <c r="E8" s="17">
        <v>41519</v>
      </c>
      <c r="F8" s="18" t="e">
        <f>#REF!</f>
        <v>#REF!</v>
      </c>
      <c r="G8" s="18" t="e">
        <f>#REF!</f>
        <v>#REF!</v>
      </c>
      <c r="H8" s="26" t="e">
        <f t="shared" si="0"/>
        <v>#REF!</v>
      </c>
      <c r="I8" s="29" t="e">
        <f>F8*I5</f>
        <v>#REF!</v>
      </c>
      <c r="J8" s="29" t="e">
        <f>G8*J5</f>
        <v>#REF!</v>
      </c>
      <c r="K8" s="51" t="e">
        <f t="shared" ref="K8:K36" si="1">J8+I8</f>
        <v>#REF!</v>
      </c>
    </row>
    <row r="9" spans="1:11" x14ac:dyDescent="0.55000000000000004">
      <c r="A9" s="11">
        <v>41277</v>
      </c>
      <c r="B9" s="12">
        <v>14622.7</v>
      </c>
      <c r="C9" s="10">
        <f t="shared" ref="C9:C37" si="2">B9-B8</f>
        <v>26.800000000001091</v>
      </c>
      <c r="D9" s="12" t="s">
        <v>8</v>
      </c>
      <c r="E9" s="17">
        <v>41520</v>
      </c>
      <c r="F9" s="18" t="e">
        <f>#REF!</f>
        <v>#REF!</v>
      </c>
      <c r="G9" s="18" t="e">
        <f>#REF!</f>
        <v>#REF!</v>
      </c>
      <c r="H9" s="26" t="e">
        <f t="shared" si="0"/>
        <v>#REF!</v>
      </c>
      <c r="I9" s="29" t="e">
        <f>F9*I5</f>
        <v>#REF!</v>
      </c>
      <c r="J9" s="29" t="e">
        <f>G9*J5</f>
        <v>#REF!</v>
      </c>
      <c r="K9" s="51" t="e">
        <f t="shared" si="1"/>
        <v>#REF!</v>
      </c>
    </row>
    <row r="10" spans="1:11" x14ac:dyDescent="0.55000000000000004">
      <c r="A10" s="11">
        <v>41278</v>
      </c>
      <c r="B10" s="12">
        <v>14644.2</v>
      </c>
      <c r="C10" s="10">
        <f t="shared" si="2"/>
        <v>21.5</v>
      </c>
      <c r="D10" s="12" t="s">
        <v>9</v>
      </c>
      <c r="E10" s="17">
        <v>41521</v>
      </c>
      <c r="F10" s="18" t="e">
        <f>#REF!</f>
        <v>#REF!</v>
      </c>
      <c r="G10" s="18" t="e">
        <f>#REF!</f>
        <v>#REF!</v>
      </c>
      <c r="H10" s="26" t="e">
        <f t="shared" si="0"/>
        <v>#REF!</v>
      </c>
      <c r="I10" s="29" t="e">
        <f>F10*I5</f>
        <v>#REF!</v>
      </c>
      <c r="J10" s="29" t="e">
        <f>G10*J5</f>
        <v>#REF!</v>
      </c>
      <c r="K10" s="51" t="e">
        <f t="shared" si="1"/>
        <v>#REF!</v>
      </c>
    </row>
    <row r="11" spans="1:11" x14ac:dyDescent="0.55000000000000004">
      <c r="A11" s="11">
        <v>41279</v>
      </c>
      <c r="B11" s="12">
        <v>14665.6</v>
      </c>
      <c r="C11" s="10">
        <f t="shared" si="2"/>
        <v>21.399999999999636</v>
      </c>
      <c r="D11" s="12" t="s">
        <v>10</v>
      </c>
      <c r="E11" s="17">
        <v>41522</v>
      </c>
      <c r="F11" s="18" t="e">
        <f>#REF!</f>
        <v>#REF!</v>
      </c>
      <c r="G11" s="18" t="e">
        <f>#REF!</f>
        <v>#REF!</v>
      </c>
      <c r="H11" s="26" t="e">
        <f t="shared" si="0"/>
        <v>#REF!</v>
      </c>
      <c r="I11" s="29" t="e">
        <f>F11*I5</f>
        <v>#REF!</v>
      </c>
      <c r="J11" s="29" t="e">
        <f>G11*J5</f>
        <v>#REF!</v>
      </c>
      <c r="K11" s="51" t="e">
        <f t="shared" si="1"/>
        <v>#REF!</v>
      </c>
    </row>
    <row r="12" spans="1:11" x14ac:dyDescent="0.55000000000000004">
      <c r="A12" s="11">
        <v>41280</v>
      </c>
      <c r="B12" s="12"/>
      <c r="C12" s="10">
        <f t="shared" si="2"/>
        <v>-14665.6</v>
      </c>
      <c r="D12" s="12" t="s">
        <v>11</v>
      </c>
      <c r="E12" s="17">
        <v>41523</v>
      </c>
      <c r="F12" s="18" t="e">
        <f>#REF!</f>
        <v>#REF!</v>
      </c>
      <c r="G12" s="18" t="e">
        <f>#REF!</f>
        <v>#REF!</v>
      </c>
      <c r="H12" s="26" t="e">
        <f t="shared" si="0"/>
        <v>#REF!</v>
      </c>
      <c r="I12" s="29" t="e">
        <f>F12*I5</f>
        <v>#REF!</v>
      </c>
      <c r="J12" s="29" t="e">
        <f>G12*J5</f>
        <v>#REF!</v>
      </c>
      <c r="K12" s="51" t="e">
        <f t="shared" si="1"/>
        <v>#REF!</v>
      </c>
    </row>
    <row r="13" spans="1:11" x14ac:dyDescent="0.55000000000000004">
      <c r="A13" s="11">
        <v>41281</v>
      </c>
      <c r="B13" s="12"/>
      <c r="C13" s="10">
        <f t="shared" si="2"/>
        <v>0</v>
      </c>
      <c r="D13" s="12" t="s">
        <v>12</v>
      </c>
      <c r="E13" s="17">
        <v>41524</v>
      </c>
      <c r="F13" s="18" t="e">
        <f>#REF!</f>
        <v>#REF!</v>
      </c>
      <c r="G13" s="18" t="e">
        <f>#REF!</f>
        <v>#REF!</v>
      </c>
      <c r="H13" s="26" t="e">
        <f t="shared" si="0"/>
        <v>#REF!</v>
      </c>
      <c r="I13" s="29" t="e">
        <f>F13*I5</f>
        <v>#REF!</v>
      </c>
      <c r="J13" s="29" t="e">
        <f>G13*J5</f>
        <v>#REF!</v>
      </c>
      <c r="K13" s="51" t="e">
        <f t="shared" si="1"/>
        <v>#REF!</v>
      </c>
    </row>
    <row r="14" spans="1:11" x14ac:dyDescent="0.55000000000000004">
      <c r="A14" s="11">
        <v>41282</v>
      </c>
      <c r="B14" s="12"/>
      <c r="C14" s="10">
        <f t="shared" si="2"/>
        <v>0</v>
      </c>
      <c r="D14" s="12" t="s">
        <v>13</v>
      </c>
      <c r="E14" s="17">
        <v>41525</v>
      </c>
      <c r="F14" s="18" t="e">
        <f>#REF!</f>
        <v>#REF!</v>
      </c>
      <c r="G14" s="18" t="e">
        <f>#REF!</f>
        <v>#REF!</v>
      </c>
      <c r="H14" s="26" t="e">
        <f t="shared" si="0"/>
        <v>#REF!</v>
      </c>
      <c r="I14" s="29" t="e">
        <f>F14*I5</f>
        <v>#REF!</v>
      </c>
      <c r="J14" s="29" t="e">
        <f>G14*J5</f>
        <v>#REF!</v>
      </c>
      <c r="K14" s="51" t="e">
        <f t="shared" si="1"/>
        <v>#REF!</v>
      </c>
    </row>
    <row r="15" spans="1:11" x14ac:dyDescent="0.55000000000000004">
      <c r="A15" s="11">
        <v>41283</v>
      </c>
      <c r="B15" s="12"/>
      <c r="C15" s="10">
        <f t="shared" si="2"/>
        <v>0</v>
      </c>
      <c r="D15" s="12" t="s">
        <v>14</v>
      </c>
      <c r="E15" s="17">
        <v>41526</v>
      </c>
      <c r="F15" s="18" t="e">
        <f>#REF!</f>
        <v>#REF!</v>
      </c>
      <c r="G15" s="18" t="e">
        <f>#REF!</f>
        <v>#REF!</v>
      </c>
      <c r="H15" s="26" t="e">
        <f t="shared" si="0"/>
        <v>#REF!</v>
      </c>
      <c r="I15" s="29" t="e">
        <f>F15*I5</f>
        <v>#REF!</v>
      </c>
      <c r="J15" s="29" t="e">
        <f>G15*J5</f>
        <v>#REF!</v>
      </c>
      <c r="K15" s="51" t="e">
        <f t="shared" si="1"/>
        <v>#REF!</v>
      </c>
    </row>
    <row r="16" spans="1:11" x14ac:dyDescent="0.55000000000000004">
      <c r="A16" s="11">
        <v>41284</v>
      </c>
      <c r="B16" s="12"/>
      <c r="C16" s="10">
        <f t="shared" si="2"/>
        <v>0</v>
      </c>
      <c r="D16" s="12" t="s">
        <v>8</v>
      </c>
      <c r="E16" s="17">
        <v>41527</v>
      </c>
      <c r="F16" s="18" t="e">
        <f>#REF!</f>
        <v>#REF!</v>
      </c>
      <c r="G16" s="18" t="e">
        <f>#REF!</f>
        <v>#REF!</v>
      </c>
      <c r="H16" s="26" t="e">
        <f t="shared" si="0"/>
        <v>#REF!</v>
      </c>
      <c r="I16" s="29" t="e">
        <f>F16*I5</f>
        <v>#REF!</v>
      </c>
      <c r="J16" s="29" t="e">
        <f>G16*J5</f>
        <v>#REF!</v>
      </c>
      <c r="K16" s="51" t="e">
        <f t="shared" si="1"/>
        <v>#REF!</v>
      </c>
    </row>
    <row r="17" spans="1:27" x14ac:dyDescent="0.55000000000000004">
      <c r="A17" s="11">
        <v>41285</v>
      </c>
      <c r="B17" s="12"/>
      <c r="C17" s="10">
        <f t="shared" si="2"/>
        <v>0</v>
      </c>
      <c r="D17" s="12" t="s">
        <v>9</v>
      </c>
      <c r="E17" s="17">
        <v>41528</v>
      </c>
      <c r="F17" s="18" t="e">
        <f>#REF!</f>
        <v>#REF!</v>
      </c>
      <c r="G17" s="18" t="e">
        <f>#REF!</f>
        <v>#REF!</v>
      </c>
      <c r="H17" s="26" t="e">
        <f t="shared" si="0"/>
        <v>#REF!</v>
      </c>
      <c r="I17" s="29" t="e">
        <f>F17*I5</f>
        <v>#REF!</v>
      </c>
      <c r="J17" s="29" t="e">
        <f>G17*J5</f>
        <v>#REF!</v>
      </c>
      <c r="K17" s="51" t="e">
        <f t="shared" si="1"/>
        <v>#REF!</v>
      </c>
      <c r="Z17" s="31"/>
      <c r="AA17" s="31"/>
    </row>
    <row r="18" spans="1:27" x14ac:dyDescent="0.55000000000000004">
      <c r="A18" s="11">
        <v>41286</v>
      </c>
      <c r="B18" s="12"/>
      <c r="C18" s="10">
        <f t="shared" si="2"/>
        <v>0</v>
      </c>
      <c r="D18" s="12" t="s">
        <v>10</v>
      </c>
      <c r="E18" s="17">
        <v>41529</v>
      </c>
      <c r="F18" s="18" t="e">
        <f>#REF!</f>
        <v>#REF!</v>
      </c>
      <c r="G18" s="18" t="e">
        <f>#REF!</f>
        <v>#REF!</v>
      </c>
      <c r="H18" s="26" t="e">
        <f t="shared" si="0"/>
        <v>#REF!</v>
      </c>
      <c r="I18" s="29" t="e">
        <f>F18*I5</f>
        <v>#REF!</v>
      </c>
      <c r="J18" s="29" t="e">
        <f>G18*J5</f>
        <v>#REF!</v>
      </c>
      <c r="K18" s="51" t="e">
        <f t="shared" si="1"/>
        <v>#REF!</v>
      </c>
    </row>
    <row r="19" spans="1:27" x14ac:dyDescent="0.55000000000000004">
      <c r="A19" s="11">
        <v>41287</v>
      </c>
      <c r="B19" s="12"/>
      <c r="C19" s="10">
        <f t="shared" si="2"/>
        <v>0</v>
      </c>
      <c r="D19" s="12" t="s">
        <v>11</v>
      </c>
      <c r="E19" s="17">
        <v>41530</v>
      </c>
      <c r="F19" s="18" t="e">
        <f>#REF!</f>
        <v>#REF!</v>
      </c>
      <c r="G19" s="18" t="e">
        <f>#REF!</f>
        <v>#REF!</v>
      </c>
      <c r="H19" s="26" t="e">
        <f t="shared" si="0"/>
        <v>#REF!</v>
      </c>
      <c r="I19" s="29" t="e">
        <f>F19*I5</f>
        <v>#REF!</v>
      </c>
      <c r="J19" s="29" t="e">
        <f>G19*J5</f>
        <v>#REF!</v>
      </c>
      <c r="K19" s="51" t="e">
        <f t="shared" si="1"/>
        <v>#REF!</v>
      </c>
    </row>
    <row r="20" spans="1:27" x14ac:dyDescent="0.55000000000000004">
      <c r="A20" s="11">
        <v>41288</v>
      </c>
      <c r="B20" s="12"/>
      <c r="C20" s="10">
        <f t="shared" si="2"/>
        <v>0</v>
      </c>
      <c r="D20" s="12" t="s">
        <v>12</v>
      </c>
      <c r="E20" s="17">
        <v>41531</v>
      </c>
      <c r="F20" s="18" t="e">
        <f>#REF!</f>
        <v>#REF!</v>
      </c>
      <c r="G20" s="18" t="e">
        <f>#REF!</f>
        <v>#REF!</v>
      </c>
      <c r="H20" s="26" t="e">
        <f t="shared" si="0"/>
        <v>#REF!</v>
      </c>
      <c r="I20" s="29" t="e">
        <f>F20*I5</f>
        <v>#REF!</v>
      </c>
      <c r="J20" s="29" t="e">
        <f>G20*J5</f>
        <v>#REF!</v>
      </c>
      <c r="K20" s="51" t="e">
        <f t="shared" si="1"/>
        <v>#REF!</v>
      </c>
    </row>
    <row r="21" spans="1:27" x14ac:dyDescent="0.55000000000000004">
      <c r="A21" s="11">
        <v>41289</v>
      </c>
      <c r="B21" s="12"/>
      <c r="C21" s="10">
        <f t="shared" si="2"/>
        <v>0</v>
      </c>
      <c r="D21" s="12" t="s">
        <v>13</v>
      </c>
      <c r="E21" s="17">
        <v>41532</v>
      </c>
      <c r="F21" s="18" t="e">
        <f>#REF!</f>
        <v>#REF!</v>
      </c>
      <c r="G21" s="18" t="e">
        <f>#REF!</f>
        <v>#REF!</v>
      </c>
      <c r="H21" s="26" t="e">
        <f t="shared" si="0"/>
        <v>#REF!</v>
      </c>
      <c r="I21" s="29" t="e">
        <f>F21*I5</f>
        <v>#REF!</v>
      </c>
      <c r="J21" s="29" t="e">
        <f>G21*J5</f>
        <v>#REF!</v>
      </c>
      <c r="K21" s="51" t="e">
        <f t="shared" si="1"/>
        <v>#REF!</v>
      </c>
    </row>
    <row r="22" spans="1:27" x14ac:dyDescent="0.55000000000000004">
      <c r="A22" s="11">
        <v>41290</v>
      </c>
      <c r="B22" s="12"/>
      <c r="C22" s="10">
        <f t="shared" si="2"/>
        <v>0</v>
      </c>
      <c r="D22" s="12" t="s">
        <v>14</v>
      </c>
      <c r="E22" s="17">
        <v>41533</v>
      </c>
      <c r="F22" s="18" t="e">
        <f>#REF!</f>
        <v>#REF!</v>
      </c>
      <c r="G22" s="18" t="e">
        <f>#REF!</f>
        <v>#REF!</v>
      </c>
      <c r="H22" s="26" t="e">
        <f t="shared" si="0"/>
        <v>#REF!</v>
      </c>
      <c r="I22" s="29" t="e">
        <f>F22*I5</f>
        <v>#REF!</v>
      </c>
      <c r="J22" s="29" t="e">
        <f>G22*J5</f>
        <v>#REF!</v>
      </c>
      <c r="K22" s="51" t="e">
        <f t="shared" si="1"/>
        <v>#REF!</v>
      </c>
    </row>
    <row r="23" spans="1:27" x14ac:dyDescent="0.55000000000000004">
      <c r="A23" s="11">
        <v>41291</v>
      </c>
      <c r="B23" s="12"/>
      <c r="C23" s="10">
        <f t="shared" si="2"/>
        <v>0</v>
      </c>
      <c r="D23" s="12" t="s">
        <v>8</v>
      </c>
      <c r="E23" s="17">
        <v>41534</v>
      </c>
      <c r="F23" s="18" t="e">
        <f>#REF!</f>
        <v>#REF!</v>
      </c>
      <c r="G23" s="18" t="e">
        <f>#REF!</f>
        <v>#REF!</v>
      </c>
      <c r="H23" s="26" t="e">
        <f t="shared" si="0"/>
        <v>#REF!</v>
      </c>
      <c r="I23" s="29" t="e">
        <f>F23*I5</f>
        <v>#REF!</v>
      </c>
      <c r="J23" s="29" t="e">
        <f>G23*J5</f>
        <v>#REF!</v>
      </c>
      <c r="K23" s="51" t="e">
        <f t="shared" si="1"/>
        <v>#REF!</v>
      </c>
    </row>
    <row r="24" spans="1:27" x14ac:dyDescent="0.55000000000000004">
      <c r="A24" s="11">
        <v>41292</v>
      </c>
      <c r="B24" s="12"/>
      <c r="C24" s="10">
        <f t="shared" si="2"/>
        <v>0</v>
      </c>
      <c r="D24" s="12" t="s">
        <v>9</v>
      </c>
      <c r="E24" s="17">
        <v>41535</v>
      </c>
      <c r="F24" s="18" t="e">
        <f>#REF!</f>
        <v>#REF!</v>
      </c>
      <c r="G24" s="18" t="e">
        <f>#REF!</f>
        <v>#REF!</v>
      </c>
      <c r="H24" s="26" t="e">
        <f t="shared" si="0"/>
        <v>#REF!</v>
      </c>
      <c r="I24" s="29" t="e">
        <f>F24*I5</f>
        <v>#REF!</v>
      </c>
      <c r="J24" s="29" t="e">
        <f>G24*J5</f>
        <v>#REF!</v>
      </c>
      <c r="K24" s="51" t="e">
        <f t="shared" si="1"/>
        <v>#REF!</v>
      </c>
    </row>
    <row r="25" spans="1:27" x14ac:dyDescent="0.55000000000000004">
      <c r="A25" s="11">
        <v>41293</v>
      </c>
      <c r="B25" s="12"/>
      <c r="C25" s="10">
        <f t="shared" si="2"/>
        <v>0</v>
      </c>
      <c r="D25" s="12" t="s">
        <v>10</v>
      </c>
      <c r="E25" s="17">
        <v>41536</v>
      </c>
      <c r="F25" s="18" t="e">
        <f>#REF!</f>
        <v>#REF!</v>
      </c>
      <c r="G25" s="18" t="e">
        <f>#REF!</f>
        <v>#REF!</v>
      </c>
      <c r="H25" s="26" t="e">
        <f t="shared" si="0"/>
        <v>#REF!</v>
      </c>
      <c r="I25" s="29" t="e">
        <f>F25*I5</f>
        <v>#REF!</v>
      </c>
      <c r="J25" s="29" t="e">
        <f>G25*J5</f>
        <v>#REF!</v>
      </c>
      <c r="K25" s="51" t="e">
        <f t="shared" si="1"/>
        <v>#REF!</v>
      </c>
    </row>
    <row r="26" spans="1:27" x14ac:dyDescent="0.55000000000000004">
      <c r="A26" s="11">
        <v>41294</v>
      </c>
      <c r="B26" s="12"/>
      <c r="C26" s="10">
        <f t="shared" si="2"/>
        <v>0</v>
      </c>
      <c r="D26" s="12" t="s">
        <v>11</v>
      </c>
      <c r="E26" s="17">
        <v>41537</v>
      </c>
      <c r="F26" s="18" t="e">
        <f>#REF!</f>
        <v>#REF!</v>
      </c>
      <c r="G26" s="18" t="e">
        <f>#REF!</f>
        <v>#REF!</v>
      </c>
      <c r="H26" s="26" t="e">
        <f t="shared" si="0"/>
        <v>#REF!</v>
      </c>
      <c r="I26" s="29" t="e">
        <f>F26*I5</f>
        <v>#REF!</v>
      </c>
      <c r="J26" s="29" t="e">
        <f>G26*J5</f>
        <v>#REF!</v>
      </c>
      <c r="K26" s="51" t="e">
        <f t="shared" si="1"/>
        <v>#REF!</v>
      </c>
    </row>
    <row r="27" spans="1:27" x14ac:dyDescent="0.55000000000000004">
      <c r="A27" s="11">
        <v>41295</v>
      </c>
      <c r="B27" s="12"/>
      <c r="C27" s="10">
        <f t="shared" si="2"/>
        <v>0</v>
      </c>
      <c r="D27" s="12" t="s">
        <v>12</v>
      </c>
      <c r="E27" s="17">
        <v>41538</v>
      </c>
      <c r="F27" s="18" t="e">
        <f>#REF!</f>
        <v>#REF!</v>
      </c>
      <c r="G27" s="18" t="e">
        <f>#REF!</f>
        <v>#REF!</v>
      </c>
      <c r="H27" s="26" t="e">
        <f t="shared" si="0"/>
        <v>#REF!</v>
      </c>
      <c r="I27" s="29" t="e">
        <f>F27*I5</f>
        <v>#REF!</v>
      </c>
      <c r="J27" s="29" t="e">
        <f>G27*J5</f>
        <v>#REF!</v>
      </c>
      <c r="K27" s="51" t="e">
        <f t="shared" si="1"/>
        <v>#REF!</v>
      </c>
    </row>
    <row r="28" spans="1:27" x14ac:dyDescent="0.55000000000000004">
      <c r="A28" s="11">
        <v>41296</v>
      </c>
      <c r="B28" s="12"/>
      <c r="C28" s="10">
        <f t="shared" si="2"/>
        <v>0</v>
      </c>
      <c r="D28" s="12" t="s">
        <v>13</v>
      </c>
      <c r="E28" s="17">
        <v>41539</v>
      </c>
      <c r="F28" s="18" t="e">
        <f>#REF!</f>
        <v>#REF!</v>
      </c>
      <c r="G28" s="18" t="e">
        <f>#REF!</f>
        <v>#REF!</v>
      </c>
      <c r="H28" s="26" t="e">
        <f t="shared" si="0"/>
        <v>#REF!</v>
      </c>
      <c r="I28" s="29" t="e">
        <f>F28*I5</f>
        <v>#REF!</v>
      </c>
      <c r="J28" s="29" t="e">
        <f>G28*J5</f>
        <v>#REF!</v>
      </c>
      <c r="K28" s="51" t="e">
        <f t="shared" si="1"/>
        <v>#REF!</v>
      </c>
    </row>
    <row r="29" spans="1:27" x14ac:dyDescent="0.55000000000000004">
      <c r="A29" s="11">
        <v>41297</v>
      </c>
      <c r="B29" s="12"/>
      <c r="C29" s="10">
        <f t="shared" si="2"/>
        <v>0</v>
      </c>
      <c r="D29" s="12" t="s">
        <v>14</v>
      </c>
      <c r="E29" s="17">
        <v>41540</v>
      </c>
      <c r="F29" s="18" t="e">
        <f>#REF!</f>
        <v>#REF!</v>
      </c>
      <c r="G29" s="18" t="e">
        <f>#REF!</f>
        <v>#REF!</v>
      </c>
      <c r="H29" s="26" t="e">
        <f t="shared" si="0"/>
        <v>#REF!</v>
      </c>
      <c r="I29" s="29" t="e">
        <f>F29*I5</f>
        <v>#REF!</v>
      </c>
      <c r="J29" s="29" t="e">
        <f>G29*J5</f>
        <v>#REF!</v>
      </c>
      <c r="K29" s="51" t="e">
        <f t="shared" si="1"/>
        <v>#REF!</v>
      </c>
    </row>
    <row r="30" spans="1:27" x14ac:dyDescent="0.55000000000000004">
      <c r="A30" s="11">
        <v>41298</v>
      </c>
      <c r="B30" s="12"/>
      <c r="C30" s="10">
        <f t="shared" si="2"/>
        <v>0</v>
      </c>
      <c r="D30" s="12" t="s">
        <v>8</v>
      </c>
      <c r="E30" s="17">
        <v>41541</v>
      </c>
      <c r="F30" s="18" t="e">
        <f>#REF!</f>
        <v>#REF!</v>
      </c>
      <c r="G30" s="18" t="e">
        <f>#REF!</f>
        <v>#REF!</v>
      </c>
      <c r="H30" s="26" t="e">
        <f t="shared" si="0"/>
        <v>#REF!</v>
      </c>
      <c r="I30" s="29" t="e">
        <f>F30*I5</f>
        <v>#REF!</v>
      </c>
      <c r="J30" s="29" t="e">
        <f>G30*J5</f>
        <v>#REF!</v>
      </c>
      <c r="K30" s="51" t="e">
        <f t="shared" si="1"/>
        <v>#REF!</v>
      </c>
    </row>
    <row r="31" spans="1:27" x14ac:dyDescent="0.55000000000000004">
      <c r="A31" s="11">
        <v>41299</v>
      </c>
      <c r="B31" s="12"/>
      <c r="C31" s="10">
        <f t="shared" si="2"/>
        <v>0</v>
      </c>
      <c r="D31" s="12" t="s">
        <v>9</v>
      </c>
      <c r="E31" s="17">
        <v>41542</v>
      </c>
      <c r="F31" s="18" t="e">
        <f>#REF!</f>
        <v>#REF!</v>
      </c>
      <c r="G31" s="18" t="e">
        <f>#REF!</f>
        <v>#REF!</v>
      </c>
      <c r="H31" s="26" t="e">
        <f t="shared" si="0"/>
        <v>#REF!</v>
      </c>
      <c r="I31" s="29" t="e">
        <f>F31*I5</f>
        <v>#REF!</v>
      </c>
      <c r="J31" s="29" t="e">
        <f>G31*J5</f>
        <v>#REF!</v>
      </c>
      <c r="K31" s="51" t="e">
        <f t="shared" si="1"/>
        <v>#REF!</v>
      </c>
    </row>
    <row r="32" spans="1:27" x14ac:dyDescent="0.55000000000000004">
      <c r="A32" s="11">
        <v>41300</v>
      </c>
      <c r="B32" s="12"/>
      <c r="C32" s="10">
        <f t="shared" si="2"/>
        <v>0</v>
      </c>
      <c r="D32" s="12" t="s">
        <v>10</v>
      </c>
      <c r="E32" s="17">
        <v>41543</v>
      </c>
      <c r="F32" s="18" t="e">
        <f>#REF!</f>
        <v>#REF!</v>
      </c>
      <c r="G32" s="18" t="e">
        <f>#REF!</f>
        <v>#REF!</v>
      </c>
      <c r="H32" s="26" t="e">
        <f t="shared" si="0"/>
        <v>#REF!</v>
      </c>
      <c r="I32" s="29" t="e">
        <f>F32*I5</f>
        <v>#REF!</v>
      </c>
      <c r="J32" s="29" t="e">
        <f>G32*J5</f>
        <v>#REF!</v>
      </c>
      <c r="K32" s="51" t="e">
        <f t="shared" si="1"/>
        <v>#REF!</v>
      </c>
    </row>
    <row r="33" spans="1:11" x14ac:dyDescent="0.55000000000000004">
      <c r="A33" s="11">
        <v>41301</v>
      </c>
      <c r="B33" s="12"/>
      <c r="C33" s="10">
        <f t="shared" si="2"/>
        <v>0</v>
      </c>
      <c r="D33" s="12" t="s">
        <v>11</v>
      </c>
      <c r="E33" s="17">
        <v>41544</v>
      </c>
      <c r="F33" s="18" t="e">
        <f>#REF!</f>
        <v>#REF!</v>
      </c>
      <c r="G33" s="18" t="e">
        <f>#REF!</f>
        <v>#REF!</v>
      </c>
      <c r="H33" s="26" t="e">
        <f t="shared" si="0"/>
        <v>#REF!</v>
      </c>
      <c r="I33" s="29" t="e">
        <f>F33*I5</f>
        <v>#REF!</v>
      </c>
      <c r="J33" s="29" t="e">
        <f>G33*J5</f>
        <v>#REF!</v>
      </c>
      <c r="K33" s="51" t="e">
        <f t="shared" si="1"/>
        <v>#REF!</v>
      </c>
    </row>
    <row r="34" spans="1:11" x14ac:dyDescent="0.55000000000000004">
      <c r="A34" s="11">
        <v>41302</v>
      </c>
      <c r="B34" s="12"/>
      <c r="C34" s="10">
        <f t="shared" si="2"/>
        <v>0</v>
      </c>
      <c r="D34" s="12" t="s">
        <v>12</v>
      </c>
      <c r="E34" s="17">
        <v>41545</v>
      </c>
      <c r="F34" s="18" t="e">
        <f>#REF!</f>
        <v>#REF!</v>
      </c>
      <c r="G34" s="18" t="e">
        <f>#REF!</f>
        <v>#REF!</v>
      </c>
      <c r="H34" s="26" t="e">
        <f t="shared" si="0"/>
        <v>#REF!</v>
      </c>
      <c r="I34" s="29" t="e">
        <f>F34*I5</f>
        <v>#REF!</v>
      </c>
      <c r="J34" s="29" t="e">
        <f>G34*J5</f>
        <v>#REF!</v>
      </c>
      <c r="K34" s="51" t="e">
        <f t="shared" si="1"/>
        <v>#REF!</v>
      </c>
    </row>
    <row r="35" spans="1:11" x14ac:dyDescent="0.55000000000000004">
      <c r="A35" s="11">
        <v>41303</v>
      </c>
      <c r="B35" s="12"/>
      <c r="C35" s="10">
        <f t="shared" si="2"/>
        <v>0</v>
      </c>
      <c r="D35" s="12" t="s">
        <v>13</v>
      </c>
      <c r="E35" s="17">
        <v>41546</v>
      </c>
      <c r="F35" s="18" t="e">
        <f>#REF!</f>
        <v>#REF!</v>
      </c>
      <c r="G35" s="18" t="e">
        <f>#REF!</f>
        <v>#REF!</v>
      </c>
      <c r="H35" s="26" t="e">
        <f t="shared" si="0"/>
        <v>#REF!</v>
      </c>
      <c r="I35" s="29" t="e">
        <f>F35*I5</f>
        <v>#REF!</v>
      </c>
      <c r="J35" s="29" t="e">
        <f>G35*J5</f>
        <v>#REF!</v>
      </c>
      <c r="K35" s="51" t="e">
        <f t="shared" si="1"/>
        <v>#REF!</v>
      </c>
    </row>
    <row r="36" spans="1:11" x14ac:dyDescent="0.55000000000000004">
      <c r="A36" s="11">
        <v>41304</v>
      </c>
      <c r="B36" s="12"/>
      <c r="C36" s="10">
        <f t="shared" si="2"/>
        <v>0</v>
      </c>
      <c r="D36" s="12" t="s">
        <v>14</v>
      </c>
      <c r="E36" s="17">
        <v>41547</v>
      </c>
      <c r="F36" s="18" t="e">
        <f>#REF!</f>
        <v>#REF!</v>
      </c>
      <c r="G36" s="18" t="e">
        <f>#REF!</f>
        <v>#REF!</v>
      </c>
      <c r="H36" s="26" t="e">
        <f t="shared" si="0"/>
        <v>#REF!</v>
      </c>
      <c r="I36" s="29" t="e">
        <f>F36*I5</f>
        <v>#REF!</v>
      </c>
      <c r="J36" s="29" t="e">
        <f>G36*J5</f>
        <v>#REF!</v>
      </c>
      <c r="K36" s="51" t="e">
        <f t="shared" si="1"/>
        <v>#REF!</v>
      </c>
    </row>
    <row r="37" spans="1:11" x14ac:dyDescent="0.55000000000000004">
      <c r="A37" s="11">
        <v>41305</v>
      </c>
      <c r="B37" s="12"/>
      <c r="C37" s="10">
        <f t="shared" si="2"/>
        <v>0</v>
      </c>
      <c r="D37" s="12"/>
      <c r="E37" s="17"/>
      <c r="F37" s="18"/>
      <c r="G37" s="18"/>
      <c r="H37" s="26"/>
      <c r="I37" s="29"/>
      <c r="J37" s="29"/>
      <c r="K37" s="51"/>
    </row>
    <row r="38" spans="1:11" x14ac:dyDescent="0.55000000000000004">
      <c r="A38" s="11"/>
      <c r="B38" s="12"/>
      <c r="C38" s="10"/>
      <c r="D38" s="12"/>
      <c r="E38" s="17"/>
      <c r="F38" s="18"/>
      <c r="G38" s="18"/>
      <c r="H38" s="18"/>
      <c r="I38" s="30"/>
      <c r="J38" s="30"/>
    </row>
    <row r="39" spans="1:11" x14ac:dyDescent="0.55000000000000004">
      <c r="A39" s="11"/>
      <c r="B39" s="2" t="s">
        <v>3</v>
      </c>
      <c r="C39" s="13">
        <f>SUM(C7:C37)</f>
        <v>-14543.800000000001</v>
      </c>
      <c r="D39" s="13"/>
      <c r="E39" s="15" t="s">
        <v>16</v>
      </c>
      <c r="F39" s="18" t="e">
        <f>SUM(F7:F38)</f>
        <v>#REF!</v>
      </c>
      <c r="G39" s="18" t="e">
        <f>SUM(G7:G22)</f>
        <v>#REF!</v>
      </c>
      <c r="H39" s="16"/>
      <c r="I39" s="29" t="e">
        <f>SUM(I7:I38)</f>
        <v>#REF!</v>
      </c>
      <c r="J39" s="29" t="e">
        <f>SUM(J7:J38)</f>
        <v>#REF!</v>
      </c>
    </row>
    <row r="40" spans="1:11" x14ac:dyDescent="0.55000000000000004">
      <c r="A40" s="7"/>
      <c r="B40" s="14" t="s">
        <v>4</v>
      </c>
      <c r="C40" s="13">
        <f>C39/31</f>
        <v>-469.15483870967745</v>
      </c>
      <c r="D40" s="13"/>
      <c r="E40" s="15" t="s">
        <v>7</v>
      </c>
      <c r="F40" s="18" t="e">
        <f>SUM(F7:F39)/26</f>
        <v>#REF!</v>
      </c>
      <c r="G40" s="18" t="e">
        <f>G39/16</f>
        <v>#REF!</v>
      </c>
      <c r="H40" s="18"/>
      <c r="I40" s="30"/>
      <c r="J40" s="30"/>
    </row>
    <row r="41" spans="1:11" x14ac:dyDescent="0.55000000000000004">
      <c r="E41" s="15" t="s">
        <v>15</v>
      </c>
      <c r="F41" s="26" t="e">
        <f>F40/24</f>
        <v>#REF!</v>
      </c>
      <c r="G41" s="26" t="e">
        <f>G40/24</f>
        <v>#REF!</v>
      </c>
      <c r="I41" s="29"/>
      <c r="J41" s="29"/>
    </row>
    <row r="42" spans="1:11" x14ac:dyDescent="0.55000000000000004">
      <c r="E42" s="15" t="s">
        <v>25</v>
      </c>
      <c r="F42" s="26"/>
      <c r="G42" s="26"/>
      <c r="I42" s="29">
        <v>7.88</v>
      </c>
      <c r="J42" s="29">
        <v>11.58</v>
      </c>
    </row>
    <row r="43" spans="1:11" x14ac:dyDescent="0.55000000000000004">
      <c r="I43" s="29"/>
      <c r="J43" s="29"/>
    </row>
    <row r="44" spans="1:11" x14ac:dyDescent="0.55000000000000004">
      <c r="E44" s="32" t="s">
        <v>18</v>
      </c>
      <c r="I44" s="30"/>
      <c r="J44" s="29" t="e">
        <f>J42+I42+J39+I39</f>
        <v>#REF!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2:AA44"/>
  <sheetViews>
    <sheetView topLeftCell="D1" zoomScale="90" zoomScaleNormal="90" workbookViewId="0">
      <selection activeCell="F39" sqref="F39:G39"/>
    </sheetView>
  </sheetViews>
  <sheetFormatPr baseColWidth="10" defaultColWidth="11.41796875" defaultRowHeight="14.4" x14ac:dyDescent="0.55000000000000004"/>
  <cols>
    <col min="1" max="6" width="11.41796875" style="2"/>
    <col min="7" max="8" width="11.41796875" style="10"/>
    <col min="9" max="10" width="11.41796875" style="2"/>
    <col min="11" max="11" width="11.41796875" style="16"/>
    <col min="12" max="16384" width="11.41796875" style="2"/>
  </cols>
  <sheetData>
    <row r="2" spans="1:11" x14ac:dyDescent="0.55000000000000004">
      <c r="A2" s="8" t="s">
        <v>2</v>
      </c>
      <c r="C2" s="9" t="s">
        <v>6</v>
      </c>
      <c r="D2" s="9"/>
      <c r="F2" s="9" t="s">
        <v>37</v>
      </c>
    </row>
    <row r="3" spans="1:11" x14ac:dyDescent="0.55000000000000004">
      <c r="A3" s="7"/>
    </row>
    <row r="4" spans="1:11" x14ac:dyDescent="0.55000000000000004">
      <c r="A4" s="7" t="s">
        <v>1</v>
      </c>
      <c r="B4" s="2" t="s">
        <v>0</v>
      </c>
    </row>
    <row r="5" spans="1:11" x14ac:dyDescent="0.55000000000000004">
      <c r="A5" s="7"/>
      <c r="E5" s="15"/>
      <c r="F5" s="15" t="s">
        <v>19</v>
      </c>
      <c r="G5" s="16" t="s">
        <v>20</v>
      </c>
      <c r="H5" s="20" t="s">
        <v>21</v>
      </c>
      <c r="I5" s="34">
        <v>0.1741</v>
      </c>
      <c r="J5" s="34">
        <v>0.26190000000000002</v>
      </c>
      <c r="K5" s="16" t="s">
        <v>16</v>
      </c>
    </row>
    <row r="6" spans="1:11" x14ac:dyDescent="0.55000000000000004">
      <c r="A6" s="7"/>
      <c r="E6" s="15"/>
      <c r="F6" s="15"/>
      <c r="G6" s="16"/>
      <c r="H6" s="20"/>
      <c r="I6" s="27"/>
      <c r="J6" s="27"/>
    </row>
    <row r="7" spans="1:11" x14ac:dyDescent="0.55000000000000004">
      <c r="A7" s="11">
        <v>41275</v>
      </c>
      <c r="B7" s="12">
        <v>14577.2</v>
      </c>
      <c r="C7" s="12">
        <v>33.4</v>
      </c>
      <c r="D7" s="12" t="s">
        <v>8</v>
      </c>
      <c r="E7" s="17">
        <v>41548</v>
      </c>
      <c r="F7" s="18" t="e">
        <f>#REF!</f>
        <v>#REF!</v>
      </c>
      <c r="G7" s="18" t="e">
        <f>#REF!</f>
        <v>#REF!</v>
      </c>
      <c r="H7" s="26" t="e">
        <f t="shared" ref="H7" si="0">(F7+G7)/24</f>
        <v>#REF!</v>
      </c>
      <c r="I7" s="50" t="e">
        <f>F7*I5</f>
        <v>#REF!</v>
      </c>
      <c r="J7" s="50" t="e">
        <f>G7*J5</f>
        <v>#REF!</v>
      </c>
      <c r="K7" s="51" t="e">
        <f>J7+I7</f>
        <v>#REF!</v>
      </c>
    </row>
    <row r="8" spans="1:11" x14ac:dyDescent="0.55000000000000004">
      <c r="A8" s="11">
        <v>41276</v>
      </c>
      <c r="B8" s="12">
        <v>14595.9</v>
      </c>
      <c r="C8" s="10">
        <f>B8-B7</f>
        <v>18.699999999998909</v>
      </c>
      <c r="D8" s="12" t="s">
        <v>9</v>
      </c>
      <c r="E8" s="17">
        <v>41549</v>
      </c>
      <c r="F8" s="18" t="e">
        <f>#REF!</f>
        <v>#REF!</v>
      </c>
      <c r="G8" s="18" t="e">
        <f>#REF!</f>
        <v>#REF!</v>
      </c>
      <c r="H8" s="26" t="e">
        <f t="shared" ref="H8" si="1">(F8+G8)/24</f>
        <v>#REF!</v>
      </c>
      <c r="I8" s="29" t="e">
        <f>F8*I5</f>
        <v>#REF!</v>
      </c>
      <c r="J8" s="29" t="e">
        <f>G8*J5</f>
        <v>#REF!</v>
      </c>
      <c r="K8" s="51" t="e">
        <f t="shared" ref="K8:K37" si="2">J8+I8</f>
        <v>#REF!</v>
      </c>
    </row>
    <row r="9" spans="1:11" x14ac:dyDescent="0.55000000000000004">
      <c r="A9" s="11">
        <v>41277</v>
      </c>
      <c r="B9" s="12">
        <v>14622.7</v>
      </c>
      <c r="C9" s="10">
        <f t="shared" ref="C9:C37" si="3">B9-B8</f>
        <v>26.800000000001091</v>
      </c>
      <c r="D9" s="12" t="s">
        <v>10</v>
      </c>
      <c r="E9" s="17">
        <v>41550</v>
      </c>
      <c r="F9" s="18" t="e">
        <f>#REF!</f>
        <v>#REF!</v>
      </c>
      <c r="G9" s="18" t="e">
        <f>#REF!</f>
        <v>#REF!</v>
      </c>
      <c r="H9" s="26" t="e">
        <f t="shared" ref="H9" si="4">(F9+G9)/24</f>
        <v>#REF!</v>
      </c>
      <c r="I9" s="29" t="e">
        <f>F9*I5</f>
        <v>#REF!</v>
      </c>
      <c r="J9" s="29" t="e">
        <f>G9*J5</f>
        <v>#REF!</v>
      </c>
      <c r="K9" s="51" t="e">
        <f t="shared" si="2"/>
        <v>#REF!</v>
      </c>
    </row>
    <row r="10" spans="1:11" x14ac:dyDescent="0.55000000000000004">
      <c r="A10" s="11">
        <v>41278</v>
      </c>
      <c r="B10" s="12">
        <v>14644.2</v>
      </c>
      <c r="C10" s="10">
        <f t="shared" si="3"/>
        <v>21.5</v>
      </c>
      <c r="D10" s="12" t="s">
        <v>11</v>
      </c>
      <c r="E10" s="17">
        <v>41551</v>
      </c>
      <c r="F10" s="18" t="e">
        <f>#REF!</f>
        <v>#REF!</v>
      </c>
      <c r="G10" s="18" t="e">
        <f>#REF!</f>
        <v>#REF!</v>
      </c>
      <c r="H10" s="26" t="e">
        <f t="shared" ref="H10" si="5">(F10+G10)/24</f>
        <v>#REF!</v>
      </c>
      <c r="I10" s="29" t="e">
        <f>F10*I5</f>
        <v>#REF!</v>
      </c>
      <c r="J10" s="29" t="e">
        <f>G10*J5</f>
        <v>#REF!</v>
      </c>
      <c r="K10" s="51" t="e">
        <f t="shared" si="2"/>
        <v>#REF!</v>
      </c>
    </row>
    <row r="11" spans="1:11" x14ac:dyDescent="0.55000000000000004">
      <c r="A11" s="11">
        <v>41279</v>
      </c>
      <c r="B11" s="12">
        <v>14665.6</v>
      </c>
      <c r="C11" s="10">
        <f t="shared" si="3"/>
        <v>21.399999999999636</v>
      </c>
      <c r="D11" s="12" t="s">
        <v>12</v>
      </c>
      <c r="E11" s="17">
        <v>41552</v>
      </c>
      <c r="F11" s="18" t="e">
        <f>#REF!</f>
        <v>#REF!</v>
      </c>
      <c r="G11" s="18" t="e">
        <f>#REF!</f>
        <v>#REF!</v>
      </c>
      <c r="H11" s="26" t="e">
        <f t="shared" ref="H11:H22" si="6">(F11+G11)/24</f>
        <v>#REF!</v>
      </c>
      <c r="I11" s="29" t="e">
        <f>F11*I5</f>
        <v>#REF!</v>
      </c>
      <c r="J11" s="29" t="e">
        <f>G11*J5</f>
        <v>#REF!</v>
      </c>
      <c r="K11" s="51" t="e">
        <f t="shared" si="2"/>
        <v>#REF!</v>
      </c>
    </row>
    <row r="12" spans="1:11" x14ac:dyDescent="0.55000000000000004">
      <c r="A12" s="11">
        <v>41280</v>
      </c>
      <c r="B12" s="12"/>
      <c r="C12" s="10">
        <f t="shared" si="3"/>
        <v>-14665.6</v>
      </c>
      <c r="D12" s="12" t="s">
        <v>13</v>
      </c>
      <c r="E12" s="17">
        <v>41553</v>
      </c>
      <c r="F12" s="18" t="e">
        <f>#REF!</f>
        <v>#REF!</v>
      </c>
      <c r="G12" s="18" t="e">
        <f>#REF!</f>
        <v>#REF!</v>
      </c>
      <c r="H12" s="26" t="e">
        <f t="shared" si="6"/>
        <v>#REF!</v>
      </c>
      <c r="I12" s="29" t="e">
        <f>F12*I5</f>
        <v>#REF!</v>
      </c>
      <c r="J12" s="29" t="e">
        <f>G12*J5</f>
        <v>#REF!</v>
      </c>
      <c r="K12" s="51" t="e">
        <f t="shared" si="2"/>
        <v>#REF!</v>
      </c>
    </row>
    <row r="13" spans="1:11" x14ac:dyDescent="0.55000000000000004">
      <c r="A13" s="11">
        <v>41281</v>
      </c>
      <c r="B13" s="12"/>
      <c r="C13" s="10">
        <f t="shared" si="3"/>
        <v>0</v>
      </c>
      <c r="D13" s="12" t="s">
        <v>14</v>
      </c>
      <c r="E13" s="17">
        <v>41554</v>
      </c>
      <c r="F13" s="18" t="e">
        <f>#REF!</f>
        <v>#REF!</v>
      </c>
      <c r="G13" s="18" t="e">
        <f>#REF!</f>
        <v>#REF!</v>
      </c>
      <c r="H13" s="26" t="e">
        <f t="shared" si="6"/>
        <v>#REF!</v>
      </c>
      <c r="I13" s="29" t="e">
        <f>F13*I5</f>
        <v>#REF!</v>
      </c>
      <c r="J13" s="29" t="e">
        <f>G13*J5</f>
        <v>#REF!</v>
      </c>
      <c r="K13" s="51" t="e">
        <f t="shared" si="2"/>
        <v>#REF!</v>
      </c>
    </row>
    <row r="14" spans="1:11" x14ac:dyDescent="0.55000000000000004">
      <c r="A14" s="11">
        <v>41282</v>
      </c>
      <c r="B14" s="12"/>
      <c r="C14" s="10">
        <f t="shared" si="3"/>
        <v>0</v>
      </c>
      <c r="D14" s="12" t="s">
        <v>8</v>
      </c>
      <c r="E14" s="17">
        <v>41555</v>
      </c>
      <c r="F14" s="18" t="e">
        <f>#REF!</f>
        <v>#REF!</v>
      </c>
      <c r="G14" s="18" t="e">
        <f>#REF!</f>
        <v>#REF!</v>
      </c>
      <c r="H14" s="26" t="e">
        <f t="shared" si="6"/>
        <v>#REF!</v>
      </c>
      <c r="I14" s="29" t="e">
        <f>F14*I5</f>
        <v>#REF!</v>
      </c>
      <c r="J14" s="29" t="e">
        <f>G14*J5</f>
        <v>#REF!</v>
      </c>
      <c r="K14" s="51" t="e">
        <f t="shared" si="2"/>
        <v>#REF!</v>
      </c>
    </row>
    <row r="15" spans="1:11" x14ac:dyDescent="0.55000000000000004">
      <c r="A15" s="11">
        <v>41283</v>
      </c>
      <c r="B15" s="12"/>
      <c r="C15" s="10">
        <f t="shared" si="3"/>
        <v>0</v>
      </c>
      <c r="D15" s="12" t="s">
        <v>9</v>
      </c>
      <c r="E15" s="17">
        <v>41556</v>
      </c>
      <c r="F15" s="18" t="e">
        <f>#REF!</f>
        <v>#REF!</v>
      </c>
      <c r="G15" s="18" t="e">
        <f>#REF!</f>
        <v>#REF!</v>
      </c>
      <c r="H15" s="26" t="e">
        <f t="shared" si="6"/>
        <v>#REF!</v>
      </c>
      <c r="I15" s="29" t="e">
        <f>F15*I5</f>
        <v>#REF!</v>
      </c>
      <c r="J15" s="29" t="e">
        <f>G15*J5</f>
        <v>#REF!</v>
      </c>
      <c r="K15" s="51" t="e">
        <f t="shared" si="2"/>
        <v>#REF!</v>
      </c>
    </row>
    <row r="16" spans="1:11" x14ac:dyDescent="0.55000000000000004">
      <c r="A16" s="11">
        <v>41284</v>
      </c>
      <c r="B16" s="12"/>
      <c r="C16" s="10">
        <f t="shared" si="3"/>
        <v>0</v>
      </c>
      <c r="D16" s="12" t="s">
        <v>10</v>
      </c>
      <c r="E16" s="17">
        <v>41557</v>
      </c>
      <c r="F16" s="18" t="e">
        <f>#REF!</f>
        <v>#REF!</v>
      </c>
      <c r="G16" s="18" t="e">
        <f>#REF!</f>
        <v>#REF!</v>
      </c>
      <c r="H16" s="26" t="e">
        <f t="shared" si="6"/>
        <v>#REF!</v>
      </c>
      <c r="I16" s="29" t="e">
        <f>F16*I5</f>
        <v>#REF!</v>
      </c>
      <c r="J16" s="29" t="e">
        <f>G16*J5</f>
        <v>#REF!</v>
      </c>
      <c r="K16" s="51" t="e">
        <f t="shared" si="2"/>
        <v>#REF!</v>
      </c>
    </row>
    <row r="17" spans="1:27" x14ac:dyDescent="0.55000000000000004">
      <c r="A17" s="11">
        <v>41285</v>
      </c>
      <c r="B17" s="12"/>
      <c r="C17" s="10">
        <f t="shared" si="3"/>
        <v>0</v>
      </c>
      <c r="D17" s="12" t="s">
        <v>11</v>
      </c>
      <c r="E17" s="17">
        <v>41558</v>
      </c>
      <c r="F17" s="18" t="e">
        <f>#REF!</f>
        <v>#REF!</v>
      </c>
      <c r="G17" s="18" t="e">
        <f>#REF!</f>
        <v>#REF!</v>
      </c>
      <c r="H17" s="26" t="e">
        <f t="shared" si="6"/>
        <v>#REF!</v>
      </c>
      <c r="I17" s="29" t="e">
        <f>F17*I5</f>
        <v>#REF!</v>
      </c>
      <c r="J17" s="29" t="e">
        <f>G17*J5</f>
        <v>#REF!</v>
      </c>
      <c r="K17" s="51" t="e">
        <f t="shared" si="2"/>
        <v>#REF!</v>
      </c>
      <c r="Z17" s="31"/>
      <c r="AA17" s="31"/>
    </row>
    <row r="18" spans="1:27" x14ac:dyDescent="0.55000000000000004">
      <c r="A18" s="11">
        <v>41286</v>
      </c>
      <c r="B18" s="12"/>
      <c r="C18" s="10">
        <f t="shared" si="3"/>
        <v>0</v>
      </c>
      <c r="D18" s="12" t="s">
        <v>12</v>
      </c>
      <c r="E18" s="17">
        <v>41559</v>
      </c>
      <c r="F18" s="18" t="e">
        <f>#REF!</f>
        <v>#REF!</v>
      </c>
      <c r="G18" s="18" t="e">
        <f>#REF!</f>
        <v>#REF!</v>
      </c>
      <c r="H18" s="26" t="e">
        <f t="shared" si="6"/>
        <v>#REF!</v>
      </c>
      <c r="I18" s="29" t="e">
        <f>F18*I5</f>
        <v>#REF!</v>
      </c>
      <c r="J18" s="29" t="e">
        <f>G18*J5</f>
        <v>#REF!</v>
      </c>
      <c r="K18" s="51" t="e">
        <f t="shared" si="2"/>
        <v>#REF!</v>
      </c>
    </row>
    <row r="19" spans="1:27" x14ac:dyDescent="0.55000000000000004">
      <c r="A19" s="11">
        <v>41287</v>
      </c>
      <c r="B19" s="12"/>
      <c r="C19" s="10">
        <f t="shared" si="3"/>
        <v>0</v>
      </c>
      <c r="D19" s="12" t="s">
        <v>13</v>
      </c>
      <c r="E19" s="17">
        <v>41560</v>
      </c>
      <c r="F19" s="18" t="e">
        <f>#REF!</f>
        <v>#REF!</v>
      </c>
      <c r="G19" s="18" t="e">
        <f>#REF!</f>
        <v>#REF!</v>
      </c>
      <c r="H19" s="26" t="e">
        <f t="shared" si="6"/>
        <v>#REF!</v>
      </c>
      <c r="I19" s="29" t="e">
        <f>F19*I5</f>
        <v>#REF!</v>
      </c>
      <c r="J19" s="29" t="e">
        <f>G19*J5</f>
        <v>#REF!</v>
      </c>
      <c r="K19" s="51" t="e">
        <f t="shared" si="2"/>
        <v>#REF!</v>
      </c>
    </row>
    <row r="20" spans="1:27" x14ac:dyDescent="0.55000000000000004">
      <c r="A20" s="11">
        <v>41288</v>
      </c>
      <c r="B20" s="12"/>
      <c r="C20" s="10">
        <f t="shared" si="3"/>
        <v>0</v>
      </c>
      <c r="D20" s="12" t="s">
        <v>14</v>
      </c>
      <c r="E20" s="17">
        <v>41561</v>
      </c>
      <c r="F20" s="18" t="e">
        <f>#REF!</f>
        <v>#REF!</v>
      </c>
      <c r="G20" s="18" t="e">
        <f>#REF!</f>
        <v>#REF!</v>
      </c>
      <c r="H20" s="26" t="e">
        <f t="shared" si="6"/>
        <v>#REF!</v>
      </c>
      <c r="I20" s="29" t="e">
        <f>F20*I5</f>
        <v>#REF!</v>
      </c>
      <c r="J20" s="29" t="e">
        <f>G20*J5</f>
        <v>#REF!</v>
      </c>
      <c r="K20" s="51" t="e">
        <f t="shared" si="2"/>
        <v>#REF!</v>
      </c>
    </row>
    <row r="21" spans="1:27" x14ac:dyDescent="0.55000000000000004">
      <c r="A21" s="11">
        <v>41289</v>
      </c>
      <c r="B21" s="12"/>
      <c r="C21" s="10">
        <f t="shared" si="3"/>
        <v>0</v>
      </c>
      <c r="D21" s="12" t="s">
        <v>8</v>
      </c>
      <c r="E21" s="17">
        <v>41562</v>
      </c>
      <c r="F21" s="18" t="e">
        <f>#REF!</f>
        <v>#REF!</v>
      </c>
      <c r="G21" s="18" t="e">
        <f>#REF!</f>
        <v>#REF!</v>
      </c>
      <c r="H21" s="26" t="e">
        <f t="shared" si="6"/>
        <v>#REF!</v>
      </c>
      <c r="I21" s="29" t="e">
        <f>F21*I5</f>
        <v>#REF!</v>
      </c>
      <c r="J21" s="29" t="e">
        <f>G21*J5</f>
        <v>#REF!</v>
      </c>
      <c r="K21" s="51" t="e">
        <f t="shared" si="2"/>
        <v>#REF!</v>
      </c>
    </row>
    <row r="22" spans="1:27" x14ac:dyDescent="0.55000000000000004">
      <c r="A22" s="11">
        <v>41290</v>
      </c>
      <c r="B22" s="12"/>
      <c r="C22" s="10">
        <f t="shared" si="3"/>
        <v>0</v>
      </c>
      <c r="D22" s="12" t="s">
        <v>9</v>
      </c>
      <c r="E22" s="17">
        <v>41563</v>
      </c>
      <c r="F22" s="18" t="e">
        <f>#REF!</f>
        <v>#REF!</v>
      </c>
      <c r="G22" s="18" t="e">
        <f>#REF!</f>
        <v>#REF!</v>
      </c>
      <c r="H22" s="26" t="e">
        <f t="shared" si="6"/>
        <v>#REF!</v>
      </c>
      <c r="I22" s="29" t="e">
        <f>F22*I5</f>
        <v>#REF!</v>
      </c>
      <c r="J22" s="29" t="e">
        <f>G22*J5</f>
        <v>#REF!</v>
      </c>
      <c r="K22" s="51" t="e">
        <f t="shared" si="2"/>
        <v>#REF!</v>
      </c>
    </row>
    <row r="23" spans="1:27" x14ac:dyDescent="0.55000000000000004">
      <c r="A23" s="11">
        <v>41291</v>
      </c>
      <c r="B23" s="12"/>
      <c r="C23" s="10">
        <f t="shared" si="3"/>
        <v>0</v>
      </c>
      <c r="D23" s="12" t="s">
        <v>10</v>
      </c>
      <c r="E23" s="17">
        <v>41564</v>
      </c>
      <c r="F23" s="18" t="e">
        <f>#REF!</f>
        <v>#REF!</v>
      </c>
      <c r="G23" s="18" t="e">
        <f>#REF!</f>
        <v>#REF!</v>
      </c>
      <c r="H23" s="26" t="e">
        <f t="shared" ref="H23:H37" si="7">(F23+G23)/24</f>
        <v>#REF!</v>
      </c>
      <c r="I23" s="29" t="e">
        <f>F23*I5</f>
        <v>#REF!</v>
      </c>
      <c r="J23" s="29" t="e">
        <f>G23*J5</f>
        <v>#REF!</v>
      </c>
      <c r="K23" s="51" t="e">
        <f t="shared" si="2"/>
        <v>#REF!</v>
      </c>
    </row>
    <row r="24" spans="1:27" x14ac:dyDescent="0.55000000000000004">
      <c r="A24" s="11">
        <v>41292</v>
      </c>
      <c r="B24" s="12"/>
      <c r="C24" s="10">
        <f t="shared" si="3"/>
        <v>0</v>
      </c>
      <c r="D24" s="12" t="s">
        <v>11</v>
      </c>
      <c r="E24" s="17">
        <v>41565</v>
      </c>
      <c r="F24" s="18" t="e">
        <f>#REF!</f>
        <v>#REF!</v>
      </c>
      <c r="G24" s="18" t="e">
        <f>#REF!</f>
        <v>#REF!</v>
      </c>
      <c r="H24" s="26" t="e">
        <f t="shared" si="7"/>
        <v>#REF!</v>
      </c>
      <c r="I24" s="29" t="e">
        <f>F24*I5</f>
        <v>#REF!</v>
      </c>
      <c r="J24" s="29" t="e">
        <f>G24*J5</f>
        <v>#REF!</v>
      </c>
      <c r="K24" s="51" t="e">
        <f t="shared" si="2"/>
        <v>#REF!</v>
      </c>
    </row>
    <row r="25" spans="1:27" x14ac:dyDescent="0.55000000000000004">
      <c r="A25" s="11">
        <v>41293</v>
      </c>
      <c r="B25" s="12"/>
      <c r="C25" s="10">
        <f t="shared" si="3"/>
        <v>0</v>
      </c>
      <c r="D25" s="12" t="s">
        <v>12</v>
      </c>
      <c r="E25" s="17">
        <v>41566</v>
      </c>
      <c r="F25" s="18" t="e">
        <f>#REF!</f>
        <v>#REF!</v>
      </c>
      <c r="G25" s="18" t="e">
        <f>#REF!</f>
        <v>#REF!</v>
      </c>
      <c r="H25" s="26" t="e">
        <f t="shared" si="7"/>
        <v>#REF!</v>
      </c>
      <c r="I25" s="29" t="e">
        <f>F25*I5</f>
        <v>#REF!</v>
      </c>
      <c r="J25" s="29" t="e">
        <f>G25*J5</f>
        <v>#REF!</v>
      </c>
      <c r="K25" s="51" t="e">
        <f t="shared" si="2"/>
        <v>#REF!</v>
      </c>
    </row>
    <row r="26" spans="1:27" x14ac:dyDescent="0.55000000000000004">
      <c r="A26" s="11">
        <v>41294</v>
      </c>
      <c r="B26" s="12"/>
      <c r="C26" s="10">
        <f t="shared" si="3"/>
        <v>0</v>
      </c>
      <c r="D26" s="12" t="s">
        <v>13</v>
      </c>
      <c r="E26" s="17">
        <v>41567</v>
      </c>
      <c r="F26" s="18" t="e">
        <f>#REF!</f>
        <v>#REF!</v>
      </c>
      <c r="G26" s="18" t="e">
        <f>#REF!</f>
        <v>#REF!</v>
      </c>
      <c r="H26" s="26" t="e">
        <f t="shared" si="7"/>
        <v>#REF!</v>
      </c>
      <c r="I26" s="29" t="e">
        <f>F26*I5</f>
        <v>#REF!</v>
      </c>
      <c r="J26" s="29" t="e">
        <f>G26*J5</f>
        <v>#REF!</v>
      </c>
      <c r="K26" s="51" t="e">
        <f t="shared" si="2"/>
        <v>#REF!</v>
      </c>
    </row>
    <row r="27" spans="1:27" x14ac:dyDescent="0.55000000000000004">
      <c r="A27" s="11">
        <v>41295</v>
      </c>
      <c r="B27" s="12"/>
      <c r="C27" s="10">
        <f t="shared" si="3"/>
        <v>0</v>
      </c>
      <c r="D27" s="12" t="s">
        <v>14</v>
      </c>
      <c r="E27" s="17">
        <v>41568</v>
      </c>
      <c r="F27" s="18" t="e">
        <f>#REF!</f>
        <v>#REF!</v>
      </c>
      <c r="G27" s="18" t="e">
        <f>#REF!</f>
        <v>#REF!</v>
      </c>
      <c r="H27" s="26" t="e">
        <f t="shared" si="7"/>
        <v>#REF!</v>
      </c>
      <c r="I27" s="29" t="e">
        <f>F27*I5</f>
        <v>#REF!</v>
      </c>
      <c r="J27" s="29" t="e">
        <f>G27*J5</f>
        <v>#REF!</v>
      </c>
      <c r="K27" s="51" t="e">
        <f t="shared" si="2"/>
        <v>#REF!</v>
      </c>
    </row>
    <row r="28" spans="1:27" x14ac:dyDescent="0.55000000000000004">
      <c r="A28" s="11">
        <v>41296</v>
      </c>
      <c r="B28" s="12"/>
      <c r="C28" s="10">
        <f t="shared" si="3"/>
        <v>0</v>
      </c>
      <c r="D28" s="12" t="s">
        <v>8</v>
      </c>
      <c r="E28" s="17">
        <v>41569</v>
      </c>
      <c r="F28" s="18" t="e">
        <f>#REF!</f>
        <v>#REF!</v>
      </c>
      <c r="G28" s="18" t="e">
        <f>#REF!</f>
        <v>#REF!</v>
      </c>
      <c r="H28" s="26" t="e">
        <f t="shared" si="7"/>
        <v>#REF!</v>
      </c>
      <c r="I28" s="29" t="e">
        <f>F28*I5</f>
        <v>#REF!</v>
      </c>
      <c r="J28" s="29" t="e">
        <f>G28*J5</f>
        <v>#REF!</v>
      </c>
      <c r="K28" s="51" t="e">
        <f t="shared" si="2"/>
        <v>#REF!</v>
      </c>
    </row>
    <row r="29" spans="1:27" x14ac:dyDescent="0.55000000000000004">
      <c r="A29" s="11">
        <v>41297</v>
      </c>
      <c r="B29" s="12"/>
      <c r="C29" s="10">
        <f t="shared" si="3"/>
        <v>0</v>
      </c>
      <c r="D29" s="12" t="s">
        <v>9</v>
      </c>
      <c r="E29" s="17">
        <v>41570</v>
      </c>
      <c r="F29" s="18" t="e">
        <f>#REF!</f>
        <v>#REF!</v>
      </c>
      <c r="G29" s="18" t="e">
        <f>#REF!</f>
        <v>#REF!</v>
      </c>
      <c r="H29" s="26" t="e">
        <f t="shared" si="7"/>
        <v>#REF!</v>
      </c>
      <c r="I29" s="29" t="e">
        <f>F29*I5</f>
        <v>#REF!</v>
      </c>
      <c r="J29" s="29" t="e">
        <f>G29*J5</f>
        <v>#REF!</v>
      </c>
      <c r="K29" s="51" t="e">
        <f t="shared" si="2"/>
        <v>#REF!</v>
      </c>
    </row>
    <row r="30" spans="1:27" x14ac:dyDescent="0.55000000000000004">
      <c r="A30" s="11">
        <v>41298</v>
      </c>
      <c r="B30" s="12"/>
      <c r="C30" s="10">
        <f t="shared" si="3"/>
        <v>0</v>
      </c>
      <c r="D30" s="12" t="s">
        <v>10</v>
      </c>
      <c r="E30" s="17">
        <v>41571</v>
      </c>
      <c r="F30" s="18" t="e">
        <f>#REF!</f>
        <v>#REF!</v>
      </c>
      <c r="G30" s="18" t="e">
        <f>#REF!</f>
        <v>#REF!</v>
      </c>
      <c r="H30" s="26" t="e">
        <f t="shared" si="7"/>
        <v>#REF!</v>
      </c>
      <c r="I30" s="29" t="e">
        <f>F30*I5</f>
        <v>#REF!</v>
      </c>
      <c r="J30" s="29" t="e">
        <f>G30*J5</f>
        <v>#REF!</v>
      </c>
      <c r="K30" s="51" t="e">
        <f t="shared" si="2"/>
        <v>#REF!</v>
      </c>
    </row>
    <row r="31" spans="1:27" x14ac:dyDescent="0.55000000000000004">
      <c r="A31" s="11">
        <v>41299</v>
      </c>
      <c r="B31" s="12"/>
      <c r="C31" s="10">
        <f t="shared" si="3"/>
        <v>0</v>
      </c>
      <c r="D31" s="12" t="s">
        <v>11</v>
      </c>
      <c r="E31" s="17">
        <v>41572</v>
      </c>
      <c r="F31" s="18" t="e">
        <f>#REF!</f>
        <v>#REF!</v>
      </c>
      <c r="G31" s="18" t="e">
        <f>#REF!</f>
        <v>#REF!</v>
      </c>
      <c r="H31" s="26" t="e">
        <f t="shared" si="7"/>
        <v>#REF!</v>
      </c>
      <c r="I31" s="29" t="e">
        <f>F31*I5</f>
        <v>#REF!</v>
      </c>
      <c r="J31" s="29" t="e">
        <f>G31*J5</f>
        <v>#REF!</v>
      </c>
      <c r="K31" s="51" t="e">
        <f t="shared" si="2"/>
        <v>#REF!</v>
      </c>
    </row>
    <row r="32" spans="1:27" x14ac:dyDescent="0.55000000000000004">
      <c r="A32" s="11">
        <v>41300</v>
      </c>
      <c r="B32" s="12"/>
      <c r="C32" s="10">
        <f t="shared" si="3"/>
        <v>0</v>
      </c>
      <c r="D32" s="12" t="s">
        <v>12</v>
      </c>
      <c r="E32" s="17">
        <v>41573</v>
      </c>
      <c r="F32" s="18" t="e">
        <f>#REF!</f>
        <v>#REF!</v>
      </c>
      <c r="G32" s="18" t="e">
        <f>#REF!</f>
        <v>#REF!</v>
      </c>
      <c r="H32" s="26" t="e">
        <f t="shared" si="7"/>
        <v>#REF!</v>
      </c>
      <c r="I32" s="29" t="e">
        <f>F32*I5</f>
        <v>#REF!</v>
      </c>
      <c r="J32" s="29" t="e">
        <f>G32*J5</f>
        <v>#REF!</v>
      </c>
      <c r="K32" s="51" t="e">
        <f t="shared" si="2"/>
        <v>#REF!</v>
      </c>
    </row>
    <row r="33" spans="1:11" x14ac:dyDescent="0.55000000000000004">
      <c r="A33" s="11">
        <v>41301</v>
      </c>
      <c r="B33" s="12"/>
      <c r="C33" s="10">
        <f t="shared" si="3"/>
        <v>0</v>
      </c>
      <c r="D33" s="12" t="s">
        <v>13</v>
      </c>
      <c r="E33" s="17">
        <v>41574</v>
      </c>
      <c r="F33" s="18" t="e">
        <f>#REF!</f>
        <v>#REF!</v>
      </c>
      <c r="G33" s="18" t="e">
        <f>#REF!</f>
        <v>#REF!</v>
      </c>
      <c r="H33" s="26" t="e">
        <f t="shared" si="7"/>
        <v>#REF!</v>
      </c>
      <c r="I33" s="29" t="e">
        <f>F33*I5</f>
        <v>#REF!</v>
      </c>
      <c r="J33" s="29" t="e">
        <f>G33*J5</f>
        <v>#REF!</v>
      </c>
      <c r="K33" s="51" t="e">
        <f t="shared" si="2"/>
        <v>#REF!</v>
      </c>
    </row>
    <row r="34" spans="1:11" x14ac:dyDescent="0.55000000000000004">
      <c r="A34" s="11">
        <v>41302</v>
      </c>
      <c r="B34" s="12"/>
      <c r="C34" s="10">
        <f t="shared" si="3"/>
        <v>0</v>
      </c>
      <c r="D34" s="12" t="s">
        <v>14</v>
      </c>
      <c r="E34" s="17">
        <v>41575</v>
      </c>
      <c r="F34" s="18" t="e">
        <f>#REF!</f>
        <v>#REF!</v>
      </c>
      <c r="G34" s="18" t="e">
        <f>#REF!</f>
        <v>#REF!</v>
      </c>
      <c r="H34" s="26" t="e">
        <f t="shared" si="7"/>
        <v>#REF!</v>
      </c>
      <c r="I34" s="29" t="e">
        <f>F34*I5</f>
        <v>#REF!</v>
      </c>
      <c r="J34" s="29" t="e">
        <f>G34*J5</f>
        <v>#REF!</v>
      </c>
      <c r="K34" s="51" t="e">
        <f t="shared" si="2"/>
        <v>#REF!</v>
      </c>
    </row>
    <row r="35" spans="1:11" x14ac:dyDescent="0.55000000000000004">
      <c r="A35" s="11">
        <v>41303</v>
      </c>
      <c r="B35" s="12"/>
      <c r="C35" s="10">
        <f t="shared" si="3"/>
        <v>0</v>
      </c>
      <c r="D35" s="12" t="s">
        <v>8</v>
      </c>
      <c r="E35" s="17">
        <v>41576</v>
      </c>
      <c r="F35" s="18" t="e">
        <f>#REF!</f>
        <v>#REF!</v>
      </c>
      <c r="G35" s="18" t="e">
        <f>#REF!</f>
        <v>#REF!</v>
      </c>
      <c r="H35" s="26" t="e">
        <f t="shared" si="7"/>
        <v>#REF!</v>
      </c>
      <c r="I35" s="29" t="e">
        <f>F35*I5</f>
        <v>#REF!</v>
      </c>
      <c r="J35" s="29" t="e">
        <f>G35*J5</f>
        <v>#REF!</v>
      </c>
      <c r="K35" s="51" t="e">
        <f t="shared" si="2"/>
        <v>#REF!</v>
      </c>
    </row>
    <row r="36" spans="1:11" x14ac:dyDescent="0.55000000000000004">
      <c r="A36" s="11">
        <v>41304</v>
      </c>
      <c r="B36" s="12"/>
      <c r="C36" s="10">
        <f t="shared" si="3"/>
        <v>0</v>
      </c>
      <c r="D36" s="12" t="s">
        <v>9</v>
      </c>
      <c r="E36" s="17">
        <v>41577</v>
      </c>
      <c r="F36" s="18" t="e">
        <f>#REF!</f>
        <v>#REF!</v>
      </c>
      <c r="G36" s="18" t="e">
        <f>#REF!</f>
        <v>#REF!</v>
      </c>
      <c r="H36" s="26" t="e">
        <f t="shared" si="7"/>
        <v>#REF!</v>
      </c>
      <c r="I36" s="29" t="e">
        <f>F36*I5</f>
        <v>#REF!</v>
      </c>
      <c r="J36" s="29" t="e">
        <f>G36*J5</f>
        <v>#REF!</v>
      </c>
      <c r="K36" s="51" t="e">
        <f t="shared" si="2"/>
        <v>#REF!</v>
      </c>
    </row>
    <row r="37" spans="1:11" x14ac:dyDescent="0.55000000000000004">
      <c r="A37" s="11">
        <v>41305</v>
      </c>
      <c r="B37" s="12"/>
      <c r="C37" s="10">
        <f t="shared" si="3"/>
        <v>0</v>
      </c>
      <c r="D37" s="12" t="s">
        <v>10</v>
      </c>
      <c r="E37" s="17">
        <v>41578</v>
      </c>
      <c r="F37" s="18" t="e">
        <f>#REF!</f>
        <v>#REF!</v>
      </c>
      <c r="G37" s="18" t="e">
        <f>#REF!</f>
        <v>#REF!</v>
      </c>
      <c r="H37" s="26" t="e">
        <f t="shared" si="7"/>
        <v>#REF!</v>
      </c>
      <c r="I37" s="29" t="e">
        <f>F37*I5</f>
        <v>#REF!</v>
      </c>
      <c r="J37" s="29" t="e">
        <f>G37*J5</f>
        <v>#REF!</v>
      </c>
      <c r="K37" s="51" t="e">
        <f t="shared" si="2"/>
        <v>#REF!</v>
      </c>
    </row>
    <row r="38" spans="1:11" x14ac:dyDescent="0.55000000000000004">
      <c r="A38" s="11"/>
      <c r="B38" s="12"/>
      <c r="C38" s="10"/>
      <c r="D38" s="12"/>
      <c r="E38" s="17"/>
      <c r="F38" s="18"/>
      <c r="G38" s="18"/>
      <c r="H38" s="18"/>
      <c r="I38" s="30"/>
      <c r="J38" s="30"/>
    </row>
    <row r="39" spans="1:11" x14ac:dyDescent="0.55000000000000004">
      <c r="A39" s="11"/>
      <c r="B39" s="2" t="s">
        <v>3</v>
      </c>
      <c r="C39" s="13">
        <f>SUM(C7:C37)</f>
        <v>-14543.800000000001</v>
      </c>
      <c r="D39" s="13"/>
      <c r="E39" s="15" t="s">
        <v>16</v>
      </c>
      <c r="F39" s="18" t="e">
        <f>SUM(F7:F38)</f>
        <v>#REF!</v>
      </c>
      <c r="G39" s="18" t="e">
        <f>SUM(G7:G22)</f>
        <v>#REF!</v>
      </c>
      <c r="H39" s="16"/>
      <c r="I39" s="29" t="e">
        <f>SUM(I7:I38)</f>
        <v>#REF!</v>
      </c>
      <c r="J39" s="29" t="e">
        <f>SUM(J7:J38)</f>
        <v>#REF!</v>
      </c>
    </row>
    <row r="40" spans="1:11" x14ac:dyDescent="0.55000000000000004">
      <c r="A40" s="7"/>
      <c r="B40" s="14" t="s">
        <v>4</v>
      </c>
      <c r="C40" s="13">
        <f>C39/31</f>
        <v>-469.15483870967745</v>
      </c>
      <c r="D40" s="13"/>
      <c r="E40" s="15" t="s">
        <v>7</v>
      </c>
      <c r="F40" s="18" t="e">
        <f>SUM(F7:F39)/26</f>
        <v>#REF!</v>
      </c>
      <c r="G40" s="18" t="e">
        <f>G39/16</f>
        <v>#REF!</v>
      </c>
      <c r="H40" s="18"/>
      <c r="I40" s="30"/>
      <c r="J40" s="30"/>
    </row>
    <row r="41" spans="1:11" x14ac:dyDescent="0.55000000000000004">
      <c r="E41" s="15" t="s">
        <v>15</v>
      </c>
      <c r="F41" s="26" t="e">
        <f>F40/24</f>
        <v>#REF!</v>
      </c>
      <c r="G41" s="26" t="e">
        <f>G40/24</f>
        <v>#REF!</v>
      </c>
      <c r="I41" s="29"/>
      <c r="J41" s="29"/>
    </row>
    <row r="42" spans="1:11" x14ac:dyDescent="0.55000000000000004">
      <c r="E42" s="15" t="s">
        <v>25</v>
      </c>
      <c r="F42" s="26"/>
      <c r="G42" s="26"/>
      <c r="I42" s="29">
        <v>7.88</v>
      </c>
      <c r="J42" s="29">
        <v>11.58</v>
      </c>
    </row>
    <row r="43" spans="1:11" x14ac:dyDescent="0.55000000000000004">
      <c r="I43" s="29"/>
      <c r="J43" s="29"/>
    </row>
    <row r="44" spans="1:11" x14ac:dyDescent="0.55000000000000004">
      <c r="E44" s="32" t="s">
        <v>18</v>
      </c>
      <c r="I44" s="30"/>
      <c r="J44" s="29" t="e">
        <f>J42+I42+J39+I39</f>
        <v>#REF!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/>
  <dimension ref="A1:W44"/>
  <sheetViews>
    <sheetView zoomScale="90" zoomScaleNormal="90" workbookViewId="0">
      <selection activeCell="F39" sqref="F39:G39"/>
    </sheetView>
  </sheetViews>
  <sheetFormatPr baseColWidth="10" defaultColWidth="11.41796875" defaultRowHeight="14.4" x14ac:dyDescent="0.55000000000000004"/>
  <cols>
    <col min="1" max="6" width="11.41796875" style="2"/>
    <col min="7" max="8" width="11.41796875" style="10"/>
    <col min="9" max="10" width="11.41796875" style="2"/>
    <col min="11" max="11" width="11.41796875" style="16"/>
    <col min="12" max="16384" width="11.41796875" style="2"/>
  </cols>
  <sheetData>
    <row r="1" spans="1:23" x14ac:dyDescent="0.55000000000000004">
      <c r="C1" s="10"/>
      <c r="D1" s="10"/>
      <c r="G1" s="16"/>
      <c r="H1" s="2"/>
      <c r="K1" s="2"/>
    </row>
    <row r="2" spans="1:23" x14ac:dyDescent="0.55000000000000004">
      <c r="B2" s="9" t="s">
        <v>38</v>
      </c>
      <c r="C2" s="10"/>
      <c r="D2" s="10"/>
      <c r="G2" s="16"/>
      <c r="H2" s="2"/>
      <c r="K2" s="2"/>
    </row>
    <row r="3" spans="1:23" x14ac:dyDescent="0.55000000000000004">
      <c r="C3" s="10"/>
      <c r="D3" s="10"/>
      <c r="G3" s="16"/>
      <c r="H3" s="2"/>
      <c r="K3" s="2"/>
    </row>
    <row r="4" spans="1:23" x14ac:dyDescent="0.55000000000000004">
      <c r="C4" s="10"/>
      <c r="D4" s="10"/>
      <c r="G4" s="16"/>
      <c r="H4" s="2"/>
      <c r="K4" s="2"/>
    </row>
    <row r="5" spans="1:23" x14ac:dyDescent="0.55000000000000004">
      <c r="A5" s="15"/>
      <c r="B5" s="15" t="s">
        <v>19</v>
      </c>
      <c r="C5" s="16" t="s">
        <v>20</v>
      </c>
      <c r="D5" s="20" t="s">
        <v>21</v>
      </c>
      <c r="E5" s="34">
        <v>0.1741</v>
      </c>
      <c r="F5" s="34">
        <v>0.26190000000000002</v>
      </c>
      <c r="G5" s="16" t="s">
        <v>16</v>
      </c>
      <c r="H5" s="2"/>
      <c r="K5" s="2"/>
      <c r="T5" s="15"/>
      <c r="U5" s="16"/>
      <c r="V5" s="8"/>
      <c r="W5" s="8"/>
    </row>
    <row r="6" spans="1:23" x14ac:dyDescent="0.55000000000000004">
      <c r="A6" s="15"/>
      <c r="B6" s="15"/>
      <c r="C6" s="16"/>
      <c r="D6" s="20"/>
      <c r="E6" s="27"/>
      <c r="F6" s="27"/>
      <c r="G6" s="16"/>
      <c r="H6" s="2"/>
      <c r="K6" s="2"/>
      <c r="T6" s="15"/>
      <c r="U6" s="16"/>
    </row>
    <row r="7" spans="1:23" x14ac:dyDescent="0.55000000000000004">
      <c r="A7" s="17">
        <v>41579</v>
      </c>
      <c r="B7" s="18" t="e">
        <f>#REF!</f>
        <v>#REF!</v>
      </c>
      <c r="C7" s="18" t="e">
        <f>#REF!</f>
        <v>#REF!</v>
      </c>
      <c r="D7" s="26" t="e">
        <f t="shared" ref="D7:D37" si="0">(B7+C7)/24</f>
        <v>#REF!</v>
      </c>
      <c r="E7" s="50" t="e">
        <f>B7*E5</f>
        <v>#REF!</v>
      </c>
      <c r="F7" s="50" t="e">
        <f>C7*F5</f>
        <v>#REF!</v>
      </c>
      <c r="G7" s="51" t="e">
        <f>F7+E7</f>
        <v>#REF!</v>
      </c>
      <c r="H7" s="2"/>
      <c r="K7" s="2"/>
      <c r="T7" s="18"/>
      <c r="U7" s="18"/>
    </row>
    <row r="8" spans="1:23" x14ac:dyDescent="0.55000000000000004">
      <c r="A8" s="17">
        <v>41580</v>
      </c>
      <c r="B8" s="18" t="e">
        <f>#REF!</f>
        <v>#REF!</v>
      </c>
      <c r="C8" s="18" t="e">
        <f>#REF!</f>
        <v>#REF!</v>
      </c>
      <c r="D8" s="26" t="e">
        <f t="shared" ref="D8" si="1">(B8+C8)/24</f>
        <v>#REF!</v>
      </c>
      <c r="E8" s="29" t="e">
        <f>B8*E5</f>
        <v>#REF!</v>
      </c>
      <c r="F8" s="29" t="e">
        <f>C8*F5</f>
        <v>#REF!</v>
      </c>
      <c r="G8" s="51" t="e">
        <f t="shared" ref="G8:G36" si="2">F8+E8</f>
        <v>#REF!</v>
      </c>
      <c r="H8" s="2"/>
      <c r="K8" s="2"/>
      <c r="T8" s="16"/>
      <c r="U8" s="16"/>
    </row>
    <row r="9" spans="1:23" x14ac:dyDescent="0.55000000000000004">
      <c r="A9" s="17">
        <v>41581</v>
      </c>
      <c r="B9" s="18" t="e">
        <f>#REF!</f>
        <v>#REF!</v>
      </c>
      <c r="C9" s="18" t="e">
        <f>#REF!</f>
        <v>#REF!</v>
      </c>
      <c r="D9" s="26" t="e">
        <f t="shared" ref="D9" si="3">(B9+C9)/24</f>
        <v>#REF!</v>
      </c>
      <c r="E9" s="29" t="e">
        <f>B9*E5</f>
        <v>#REF!</v>
      </c>
      <c r="F9" s="29" t="e">
        <f>C9*F5</f>
        <v>#REF!</v>
      </c>
      <c r="G9" s="51" t="e">
        <f t="shared" si="2"/>
        <v>#REF!</v>
      </c>
      <c r="H9" s="2"/>
      <c r="K9" s="2"/>
      <c r="T9" s="16"/>
      <c r="U9" s="16"/>
    </row>
    <row r="10" spans="1:23" x14ac:dyDescent="0.55000000000000004">
      <c r="A10" s="17">
        <v>41582</v>
      </c>
      <c r="B10" s="18" t="e">
        <f>#REF!</f>
        <v>#REF!</v>
      </c>
      <c r="C10" s="18" t="e">
        <f>#REF!</f>
        <v>#REF!</v>
      </c>
      <c r="D10" s="26" t="e">
        <f t="shared" si="0"/>
        <v>#REF!</v>
      </c>
      <c r="E10" s="29" t="e">
        <f>B10*E5</f>
        <v>#REF!</v>
      </c>
      <c r="F10" s="29" t="e">
        <f>C10*F5</f>
        <v>#REF!</v>
      </c>
      <c r="G10" s="51" t="e">
        <f t="shared" si="2"/>
        <v>#REF!</v>
      </c>
      <c r="H10" s="2"/>
      <c r="K10" s="2"/>
      <c r="T10" s="16"/>
      <c r="U10" s="18"/>
    </row>
    <row r="11" spans="1:23" x14ac:dyDescent="0.55000000000000004">
      <c r="A11" s="17">
        <v>41583</v>
      </c>
      <c r="B11" s="18" t="e">
        <f>#REF!</f>
        <v>#REF!</v>
      </c>
      <c r="C11" s="18" t="e">
        <f>#REF!</f>
        <v>#REF!</v>
      </c>
      <c r="D11" s="26" t="e">
        <f t="shared" ref="D11" si="4">(B11+C11)/24</f>
        <v>#REF!</v>
      </c>
      <c r="E11" s="29" t="e">
        <f>B11*E5</f>
        <v>#REF!</v>
      </c>
      <c r="F11" s="29" t="e">
        <f>C11*F5</f>
        <v>#REF!</v>
      </c>
      <c r="G11" s="51" t="e">
        <f t="shared" si="2"/>
        <v>#REF!</v>
      </c>
      <c r="H11" s="2"/>
      <c r="K11" s="2"/>
      <c r="T11" s="18"/>
      <c r="U11" s="16"/>
    </row>
    <row r="12" spans="1:23" x14ac:dyDescent="0.55000000000000004">
      <c r="A12" s="17">
        <v>41584</v>
      </c>
      <c r="B12" s="18" t="e">
        <f>#REF!</f>
        <v>#REF!</v>
      </c>
      <c r="C12" s="18" t="e">
        <f>#REF!</f>
        <v>#REF!</v>
      </c>
      <c r="D12" s="26" t="e">
        <f t="shared" ref="D12" si="5">(B12+C12)/24</f>
        <v>#REF!</v>
      </c>
      <c r="E12" s="29" t="e">
        <f>B12*E5</f>
        <v>#REF!</v>
      </c>
      <c r="F12" s="29" t="e">
        <f>C12*F5</f>
        <v>#REF!</v>
      </c>
      <c r="G12" s="51" t="e">
        <f t="shared" si="2"/>
        <v>#REF!</v>
      </c>
      <c r="H12" s="2"/>
      <c r="K12" s="2"/>
      <c r="T12" s="16"/>
      <c r="U12" s="16"/>
    </row>
    <row r="13" spans="1:23" x14ac:dyDescent="0.55000000000000004">
      <c r="A13" s="17">
        <v>41585</v>
      </c>
      <c r="B13" s="18" t="e">
        <f>#REF!</f>
        <v>#REF!</v>
      </c>
      <c r="C13" s="18" t="e">
        <f>#REF!</f>
        <v>#REF!</v>
      </c>
      <c r="D13" s="26" t="e">
        <f t="shared" ref="D13" si="6">(B13+C13)/24</f>
        <v>#REF!</v>
      </c>
      <c r="E13" s="29" t="e">
        <f>B13*E5</f>
        <v>#REF!</v>
      </c>
      <c r="F13" s="29" t="e">
        <f>C13*F5</f>
        <v>#REF!</v>
      </c>
      <c r="G13" s="51" t="e">
        <f t="shared" si="2"/>
        <v>#REF!</v>
      </c>
      <c r="H13" s="2"/>
      <c r="K13" s="2"/>
      <c r="T13" s="19"/>
      <c r="U13" s="16"/>
    </row>
    <row r="14" spans="1:23" x14ac:dyDescent="0.55000000000000004">
      <c r="A14" s="17">
        <v>41586</v>
      </c>
      <c r="B14" s="18" t="e">
        <f>#REF!</f>
        <v>#REF!</v>
      </c>
      <c r="C14" s="18" t="e">
        <f>#REF!</f>
        <v>#REF!</v>
      </c>
      <c r="D14" s="26" t="e">
        <f t="shared" ref="D14" si="7">(B14+C14)/24</f>
        <v>#REF!</v>
      </c>
      <c r="E14" s="29" t="e">
        <f>B14*E5</f>
        <v>#REF!</v>
      </c>
      <c r="F14" s="29" t="e">
        <f>C14*F5</f>
        <v>#REF!</v>
      </c>
      <c r="G14" s="51" t="e">
        <f t="shared" si="2"/>
        <v>#REF!</v>
      </c>
      <c r="H14" s="2"/>
      <c r="K14" s="2"/>
      <c r="T14" s="16"/>
      <c r="U14" s="16"/>
    </row>
    <row r="15" spans="1:23" x14ac:dyDescent="0.55000000000000004">
      <c r="A15" s="17">
        <v>41587</v>
      </c>
      <c r="B15" s="18" t="e">
        <f>#REF!</f>
        <v>#REF!</v>
      </c>
      <c r="C15" s="18" t="e">
        <f>#REF!</f>
        <v>#REF!</v>
      </c>
      <c r="D15" s="26" t="e">
        <f t="shared" ref="D15" si="8">(B15+C15)/24</f>
        <v>#REF!</v>
      </c>
      <c r="E15" s="29" t="e">
        <f>B15*E5</f>
        <v>#REF!</v>
      </c>
      <c r="F15" s="29" t="e">
        <f>C15*F5</f>
        <v>#REF!</v>
      </c>
      <c r="G15" s="51" t="e">
        <f t="shared" si="2"/>
        <v>#REF!</v>
      </c>
      <c r="H15" s="2"/>
      <c r="K15" s="2"/>
      <c r="T15" s="16"/>
      <c r="U15" s="18"/>
    </row>
    <row r="16" spans="1:23" x14ac:dyDescent="0.55000000000000004">
      <c r="A16" s="17">
        <v>41588</v>
      </c>
      <c r="B16" s="18" t="e">
        <f>#REF!</f>
        <v>#REF!</v>
      </c>
      <c r="C16" s="18" t="e">
        <f>#REF!</f>
        <v>#REF!</v>
      </c>
      <c r="D16" s="26" t="e">
        <f t="shared" ref="D16" si="9">(B16+C16)/24</f>
        <v>#REF!</v>
      </c>
      <c r="E16" s="29" t="e">
        <f>B16*E5</f>
        <v>#REF!</v>
      </c>
      <c r="F16" s="29" t="e">
        <f>C16*F5</f>
        <v>#REF!</v>
      </c>
      <c r="G16" s="51" t="e">
        <f t="shared" si="2"/>
        <v>#REF!</v>
      </c>
      <c r="H16" s="2"/>
      <c r="K16" s="2"/>
      <c r="T16" s="16"/>
      <c r="U16" s="18"/>
    </row>
    <row r="17" spans="1:23" x14ac:dyDescent="0.55000000000000004">
      <c r="A17" s="17">
        <v>41589</v>
      </c>
      <c r="B17" s="18" t="e">
        <f>#REF!</f>
        <v>#REF!</v>
      </c>
      <c r="C17" s="18" t="e">
        <f>#REF!</f>
        <v>#REF!</v>
      </c>
      <c r="D17" s="26" t="e">
        <f t="shared" ref="D17" si="10">(B17+C17)/24</f>
        <v>#REF!</v>
      </c>
      <c r="E17" s="29" t="e">
        <f>B17*E5</f>
        <v>#REF!</v>
      </c>
      <c r="F17" s="29" t="e">
        <f>C17*F5</f>
        <v>#REF!</v>
      </c>
      <c r="G17" s="51" t="e">
        <f t="shared" si="2"/>
        <v>#REF!</v>
      </c>
      <c r="H17" s="2"/>
      <c r="K17" s="2"/>
      <c r="T17" s="16"/>
      <c r="U17" s="18"/>
      <c r="V17" s="31"/>
      <c r="W17" s="31"/>
    </row>
    <row r="18" spans="1:23" x14ac:dyDescent="0.55000000000000004">
      <c r="A18" s="17">
        <v>41590</v>
      </c>
      <c r="B18" s="18" t="e">
        <f>#REF!</f>
        <v>#REF!</v>
      </c>
      <c r="C18" s="18" t="e">
        <f>#REF!</f>
        <v>#REF!</v>
      </c>
      <c r="D18" s="26" t="e">
        <f t="shared" ref="D18" si="11">(B18+C18)/24</f>
        <v>#REF!</v>
      </c>
      <c r="E18" s="29" t="e">
        <f>B18*E5</f>
        <v>#REF!</v>
      </c>
      <c r="F18" s="29" t="e">
        <f>C18*F5</f>
        <v>#REF!</v>
      </c>
      <c r="G18" s="51" t="e">
        <f t="shared" si="2"/>
        <v>#REF!</v>
      </c>
      <c r="H18" s="2"/>
      <c r="K18" s="2"/>
      <c r="T18" s="16"/>
      <c r="U18" s="16"/>
    </row>
    <row r="19" spans="1:23" x14ac:dyDescent="0.55000000000000004">
      <c r="A19" s="17">
        <v>41591</v>
      </c>
      <c r="B19" s="18" t="e">
        <f>#REF!</f>
        <v>#REF!</v>
      </c>
      <c r="C19" s="18" t="e">
        <f>#REF!</f>
        <v>#REF!</v>
      </c>
      <c r="D19" s="26" t="e">
        <f t="shared" ref="D19:D21" si="12">(B19+C19)/24</f>
        <v>#REF!</v>
      </c>
      <c r="E19" s="29" t="e">
        <f>B19*E5</f>
        <v>#REF!</v>
      </c>
      <c r="F19" s="29" t="e">
        <f>C19*F5</f>
        <v>#REF!</v>
      </c>
      <c r="G19" s="51" t="e">
        <f t="shared" si="2"/>
        <v>#REF!</v>
      </c>
      <c r="H19" s="2"/>
      <c r="K19" s="2"/>
      <c r="T19" s="16"/>
      <c r="U19" s="16"/>
    </row>
    <row r="20" spans="1:23" x14ac:dyDescent="0.55000000000000004">
      <c r="A20" s="17">
        <v>41592</v>
      </c>
      <c r="B20" s="18" t="e">
        <f>#REF!</f>
        <v>#REF!</v>
      </c>
      <c r="C20" s="18" t="e">
        <f>#REF!</f>
        <v>#REF!</v>
      </c>
      <c r="D20" s="26" t="e">
        <f t="shared" si="12"/>
        <v>#REF!</v>
      </c>
      <c r="E20" s="29" t="e">
        <f>B20*E5</f>
        <v>#REF!</v>
      </c>
      <c r="F20" s="29" t="e">
        <f>C20*F5</f>
        <v>#REF!</v>
      </c>
      <c r="G20" s="51" t="e">
        <f t="shared" si="2"/>
        <v>#REF!</v>
      </c>
      <c r="H20" s="2"/>
      <c r="K20" s="2"/>
      <c r="T20" s="16"/>
      <c r="U20" s="16"/>
    </row>
    <row r="21" spans="1:23" x14ac:dyDescent="0.55000000000000004">
      <c r="A21" s="17">
        <v>41593</v>
      </c>
      <c r="B21" s="18" t="e">
        <f>#REF!</f>
        <v>#REF!</v>
      </c>
      <c r="C21" s="18" t="e">
        <f>#REF!</f>
        <v>#REF!</v>
      </c>
      <c r="D21" s="26" t="e">
        <f t="shared" si="12"/>
        <v>#REF!</v>
      </c>
      <c r="E21" s="29" t="e">
        <f>B21*E5</f>
        <v>#REF!</v>
      </c>
      <c r="F21" s="29" t="e">
        <f>C21*F5</f>
        <v>#REF!</v>
      </c>
      <c r="G21" s="51" t="e">
        <f t="shared" si="2"/>
        <v>#REF!</v>
      </c>
      <c r="H21" s="2"/>
      <c r="K21" s="2"/>
      <c r="T21" s="16"/>
      <c r="U21" s="18"/>
    </row>
    <row r="22" spans="1:23" x14ac:dyDescent="0.55000000000000004">
      <c r="A22" s="17">
        <v>41594</v>
      </c>
      <c r="B22" s="18" t="e">
        <f>#REF!</f>
        <v>#REF!</v>
      </c>
      <c r="C22" s="18" t="e">
        <f>#REF!</f>
        <v>#REF!</v>
      </c>
      <c r="D22" s="26" t="e">
        <f t="shared" ref="D22:D23" si="13">(B22+C22)/24</f>
        <v>#REF!</v>
      </c>
      <c r="E22" s="29" t="e">
        <f>B22*E5</f>
        <v>#REF!</v>
      </c>
      <c r="F22" s="29" t="e">
        <f>C22*F5</f>
        <v>#REF!</v>
      </c>
      <c r="G22" s="51" t="e">
        <f t="shared" si="2"/>
        <v>#REF!</v>
      </c>
      <c r="H22" s="2"/>
      <c r="K22" s="2"/>
      <c r="T22" s="16"/>
      <c r="U22" s="16"/>
    </row>
    <row r="23" spans="1:23" x14ac:dyDescent="0.55000000000000004">
      <c r="A23" s="17">
        <v>41595</v>
      </c>
      <c r="B23" s="18" t="e">
        <f>#REF!</f>
        <v>#REF!</v>
      </c>
      <c r="C23" s="18" t="e">
        <f>#REF!</f>
        <v>#REF!</v>
      </c>
      <c r="D23" s="26" t="e">
        <f t="shared" si="13"/>
        <v>#REF!</v>
      </c>
      <c r="E23" s="29" t="e">
        <f>B23*E5</f>
        <v>#REF!</v>
      </c>
      <c r="F23" s="29" t="e">
        <f>C23*F5</f>
        <v>#REF!</v>
      </c>
      <c r="G23" s="51" t="e">
        <f t="shared" si="2"/>
        <v>#REF!</v>
      </c>
      <c r="H23" s="2"/>
      <c r="K23" s="2"/>
      <c r="T23" s="16"/>
      <c r="U23" s="16"/>
    </row>
    <row r="24" spans="1:23" x14ac:dyDescent="0.55000000000000004">
      <c r="A24" s="17">
        <v>41596</v>
      </c>
      <c r="B24" s="18" t="e">
        <f>#REF!</f>
        <v>#REF!</v>
      </c>
      <c r="C24" s="18" t="e">
        <f>#REF!</f>
        <v>#REF!</v>
      </c>
      <c r="D24" s="26" t="e">
        <f t="shared" ref="D24" si="14">(B24+C24)/24</f>
        <v>#REF!</v>
      </c>
      <c r="E24" s="29" t="e">
        <f>B24*E5</f>
        <v>#REF!</v>
      </c>
      <c r="F24" s="29" t="e">
        <f>C24*F5</f>
        <v>#REF!</v>
      </c>
      <c r="G24" s="51" t="e">
        <f t="shared" si="2"/>
        <v>#REF!</v>
      </c>
      <c r="H24" s="2"/>
      <c r="K24" s="2"/>
      <c r="T24" s="16"/>
      <c r="U24" s="16"/>
    </row>
    <row r="25" spans="1:23" x14ac:dyDescent="0.55000000000000004">
      <c r="A25" s="17">
        <v>41597</v>
      </c>
      <c r="B25" s="18" t="e">
        <f>#REF!</f>
        <v>#REF!</v>
      </c>
      <c r="C25" s="18" t="e">
        <f>#REF!</f>
        <v>#REF!</v>
      </c>
      <c r="D25" s="26" t="e">
        <f t="shared" ref="D25" si="15">(B25+C25)/24</f>
        <v>#REF!</v>
      </c>
      <c r="E25" s="29" t="e">
        <f>B25*E5</f>
        <v>#REF!</v>
      </c>
      <c r="F25" s="29" t="e">
        <f>C25*F5</f>
        <v>#REF!</v>
      </c>
      <c r="G25" s="51" t="e">
        <f t="shared" si="2"/>
        <v>#REF!</v>
      </c>
      <c r="H25" s="2"/>
      <c r="K25" s="2"/>
      <c r="T25" s="18"/>
      <c r="U25" s="16"/>
    </row>
    <row r="26" spans="1:23" x14ac:dyDescent="0.55000000000000004">
      <c r="A26" s="17">
        <v>41598</v>
      </c>
      <c r="B26" s="18" t="e">
        <f>#REF!</f>
        <v>#REF!</v>
      </c>
      <c r="C26" s="18" t="e">
        <f>#REF!</f>
        <v>#REF!</v>
      </c>
      <c r="D26" s="26" t="e">
        <f t="shared" ref="D26:D28" si="16">(B26+C26)/24</f>
        <v>#REF!</v>
      </c>
      <c r="E26" s="29" t="e">
        <f>B26*E5</f>
        <v>#REF!</v>
      </c>
      <c r="F26" s="29" t="e">
        <f>C26*F5</f>
        <v>#REF!</v>
      </c>
      <c r="G26" s="51" t="e">
        <f t="shared" si="2"/>
        <v>#REF!</v>
      </c>
      <c r="H26" s="2"/>
      <c r="K26" s="2"/>
      <c r="T26" s="16"/>
      <c r="U26" s="16"/>
    </row>
    <row r="27" spans="1:23" x14ac:dyDescent="0.55000000000000004">
      <c r="A27" s="17">
        <v>41599</v>
      </c>
      <c r="B27" s="18" t="e">
        <f>#REF!</f>
        <v>#REF!</v>
      </c>
      <c r="C27" s="18" t="e">
        <f>#REF!</f>
        <v>#REF!</v>
      </c>
      <c r="D27" s="26" t="e">
        <f t="shared" si="16"/>
        <v>#REF!</v>
      </c>
      <c r="E27" s="29" t="e">
        <f>B27*E5</f>
        <v>#REF!</v>
      </c>
      <c r="F27" s="29" t="e">
        <f>C27*F5</f>
        <v>#REF!</v>
      </c>
      <c r="G27" s="51" t="e">
        <f t="shared" si="2"/>
        <v>#REF!</v>
      </c>
      <c r="H27" s="2"/>
      <c r="K27" s="2"/>
      <c r="T27" s="18"/>
      <c r="U27" s="16"/>
    </row>
    <row r="28" spans="1:23" x14ac:dyDescent="0.55000000000000004">
      <c r="A28" s="17">
        <v>41600</v>
      </c>
      <c r="B28" s="18" t="e">
        <f>#REF!</f>
        <v>#REF!</v>
      </c>
      <c r="C28" s="18" t="e">
        <f>#REF!</f>
        <v>#REF!</v>
      </c>
      <c r="D28" s="26" t="e">
        <f t="shared" si="16"/>
        <v>#REF!</v>
      </c>
      <c r="E28" s="29" t="e">
        <f>B28*E5</f>
        <v>#REF!</v>
      </c>
      <c r="F28" s="29" t="e">
        <f>C28*F5</f>
        <v>#REF!</v>
      </c>
      <c r="G28" s="51" t="e">
        <f t="shared" si="2"/>
        <v>#REF!</v>
      </c>
      <c r="H28" s="2"/>
      <c r="K28" s="2"/>
      <c r="T28" s="16"/>
      <c r="U28" s="16"/>
    </row>
    <row r="29" spans="1:23" x14ac:dyDescent="0.55000000000000004">
      <c r="A29" s="17">
        <v>41601</v>
      </c>
      <c r="B29" s="18" t="e">
        <f>#REF!</f>
        <v>#REF!</v>
      </c>
      <c r="C29" s="18" t="e">
        <f>#REF!</f>
        <v>#REF!</v>
      </c>
      <c r="D29" s="26" t="e">
        <f t="shared" ref="D29:D31" si="17">(B29+C29)/24</f>
        <v>#REF!</v>
      </c>
      <c r="E29" s="29" t="e">
        <f>B29*E5</f>
        <v>#REF!</v>
      </c>
      <c r="F29" s="29" t="e">
        <f>C29*F5</f>
        <v>#REF!</v>
      </c>
      <c r="G29" s="51" t="e">
        <f t="shared" si="2"/>
        <v>#REF!</v>
      </c>
      <c r="H29" s="2"/>
      <c r="K29" s="2"/>
      <c r="T29" s="16"/>
      <c r="U29" s="16"/>
    </row>
    <row r="30" spans="1:23" x14ac:dyDescent="0.55000000000000004">
      <c r="A30" s="17">
        <v>41602</v>
      </c>
      <c r="B30" s="18" t="e">
        <f>#REF!</f>
        <v>#REF!</v>
      </c>
      <c r="C30" s="18" t="e">
        <f>#REF!</f>
        <v>#REF!</v>
      </c>
      <c r="D30" s="26" t="e">
        <f t="shared" si="17"/>
        <v>#REF!</v>
      </c>
      <c r="E30" s="29" t="e">
        <f>B30*E5</f>
        <v>#REF!</v>
      </c>
      <c r="F30" s="29" t="e">
        <f>C30*F5</f>
        <v>#REF!</v>
      </c>
      <c r="G30" s="51" t="e">
        <f t="shared" si="2"/>
        <v>#REF!</v>
      </c>
      <c r="H30" s="2"/>
      <c r="K30" s="2"/>
      <c r="T30" s="16"/>
      <c r="U30" s="16"/>
    </row>
    <row r="31" spans="1:23" x14ac:dyDescent="0.55000000000000004">
      <c r="A31" s="17">
        <v>41603</v>
      </c>
      <c r="B31" s="18" t="e">
        <f>#REF!</f>
        <v>#REF!</v>
      </c>
      <c r="C31" s="18" t="e">
        <f>#REF!</f>
        <v>#REF!</v>
      </c>
      <c r="D31" s="26" t="e">
        <f t="shared" si="17"/>
        <v>#REF!</v>
      </c>
      <c r="E31" s="29" t="e">
        <f>B31*E5</f>
        <v>#REF!</v>
      </c>
      <c r="F31" s="29" t="e">
        <f>C31*F5</f>
        <v>#REF!</v>
      </c>
      <c r="G31" s="51" t="e">
        <f t="shared" si="2"/>
        <v>#REF!</v>
      </c>
      <c r="H31" s="2"/>
      <c r="K31" s="2"/>
      <c r="T31" s="16"/>
      <c r="U31" s="16"/>
    </row>
    <row r="32" spans="1:23" x14ac:dyDescent="0.55000000000000004">
      <c r="A32" s="17">
        <v>41604</v>
      </c>
      <c r="B32" s="18" t="e">
        <f>#REF!</f>
        <v>#REF!</v>
      </c>
      <c r="C32" s="18" t="e">
        <f>#REF!</f>
        <v>#REF!</v>
      </c>
      <c r="D32" s="26" t="e">
        <f t="shared" ref="D32" si="18">(B32+C32)/24</f>
        <v>#REF!</v>
      </c>
      <c r="E32" s="29" t="e">
        <f>B32*E5</f>
        <v>#REF!</v>
      </c>
      <c r="F32" s="29" t="e">
        <f>C32*F5</f>
        <v>#REF!</v>
      </c>
      <c r="G32" s="51" t="e">
        <f t="shared" si="2"/>
        <v>#REF!</v>
      </c>
      <c r="H32" s="2"/>
      <c r="K32" s="2"/>
      <c r="T32" s="16"/>
      <c r="U32" s="16"/>
    </row>
    <row r="33" spans="1:21" x14ac:dyDescent="0.55000000000000004">
      <c r="A33" s="17">
        <v>41605</v>
      </c>
      <c r="B33" s="18" t="e">
        <f>#REF!</f>
        <v>#REF!</v>
      </c>
      <c r="C33" s="18" t="e">
        <f>#REF!</f>
        <v>#REF!</v>
      </c>
      <c r="D33" s="26" t="e">
        <f t="shared" si="0"/>
        <v>#REF!</v>
      </c>
      <c r="E33" s="29" t="e">
        <f>B33*E5</f>
        <v>#REF!</v>
      </c>
      <c r="F33" s="29" t="e">
        <f>C33*F5</f>
        <v>#REF!</v>
      </c>
      <c r="G33" s="51" t="e">
        <f t="shared" si="2"/>
        <v>#REF!</v>
      </c>
      <c r="H33" s="2"/>
      <c r="K33" s="2"/>
      <c r="T33" s="18"/>
      <c r="U33" s="26"/>
    </row>
    <row r="34" spans="1:21" x14ac:dyDescent="0.55000000000000004">
      <c r="A34" s="17">
        <v>41606</v>
      </c>
      <c r="B34" s="18" t="e">
        <f>#REF!</f>
        <v>#REF!</v>
      </c>
      <c r="C34" s="18" t="e">
        <f>#REF!</f>
        <v>#REF!</v>
      </c>
      <c r="D34" s="26" t="e">
        <f t="shared" si="0"/>
        <v>#REF!</v>
      </c>
      <c r="E34" s="29" t="e">
        <f>B34*E5</f>
        <v>#REF!</v>
      </c>
      <c r="F34" s="29" t="e">
        <f>C34*F5</f>
        <v>#REF!</v>
      </c>
      <c r="G34" s="51" t="e">
        <f t="shared" si="2"/>
        <v>#REF!</v>
      </c>
      <c r="H34" s="2"/>
      <c r="K34" s="2"/>
      <c r="T34" s="16"/>
      <c r="U34" s="16"/>
    </row>
    <row r="35" spans="1:21" x14ac:dyDescent="0.55000000000000004">
      <c r="A35" s="17">
        <v>41607</v>
      </c>
      <c r="B35" s="18" t="e">
        <f>#REF!</f>
        <v>#REF!</v>
      </c>
      <c r="C35" s="18" t="e">
        <f>#REF!</f>
        <v>#REF!</v>
      </c>
      <c r="D35" s="26" t="e">
        <f t="shared" si="0"/>
        <v>#REF!</v>
      </c>
      <c r="E35" s="29" t="e">
        <f>B35*E5</f>
        <v>#REF!</v>
      </c>
      <c r="F35" s="29" t="e">
        <f>C35*F5</f>
        <v>#REF!</v>
      </c>
      <c r="G35" s="51" t="e">
        <f t="shared" si="2"/>
        <v>#REF!</v>
      </c>
      <c r="H35" s="2"/>
      <c r="K35" s="2"/>
      <c r="T35" s="16"/>
      <c r="U35" s="16"/>
    </row>
    <row r="36" spans="1:21" x14ac:dyDescent="0.55000000000000004">
      <c r="A36" s="17">
        <v>41608</v>
      </c>
      <c r="B36" s="18" t="e">
        <f>#REF!</f>
        <v>#REF!</v>
      </c>
      <c r="C36" s="18" t="e">
        <f>#REF!</f>
        <v>#REF!</v>
      </c>
      <c r="D36" s="26" t="e">
        <f t="shared" si="0"/>
        <v>#REF!</v>
      </c>
      <c r="E36" s="29" t="e">
        <f>B36*E5</f>
        <v>#REF!</v>
      </c>
      <c r="F36" s="29" t="e">
        <f>C36*F5</f>
        <v>#REF!</v>
      </c>
      <c r="G36" s="51" t="e">
        <f t="shared" si="2"/>
        <v>#REF!</v>
      </c>
      <c r="H36" s="2"/>
      <c r="K36" s="2"/>
      <c r="T36" s="18"/>
      <c r="U36" s="16"/>
    </row>
    <row r="37" spans="1:21" x14ac:dyDescent="0.55000000000000004">
      <c r="A37" s="17">
        <v>41609</v>
      </c>
      <c r="B37" s="18"/>
      <c r="C37" s="18"/>
      <c r="D37" s="26">
        <f t="shared" si="0"/>
        <v>0</v>
      </c>
      <c r="E37" s="29"/>
      <c r="F37" s="29"/>
      <c r="G37" s="51"/>
      <c r="H37" s="2"/>
      <c r="K37" s="2"/>
      <c r="T37" s="18"/>
      <c r="U37" s="16"/>
    </row>
    <row r="38" spans="1:21" x14ac:dyDescent="0.55000000000000004">
      <c r="A38" s="17"/>
      <c r="B38" s="18"/>
      <c r="C38" s="18"/>
      <c r="D38" s="18"/>
      <c r="E38" s="30"/>
      <c r="F38" s="30"/>
      <c r="G38" s="51" t="e">
        <f>SUM(G7:G37)/18</f>
        <v>#REF!</v>
      </c>
      <c r="H38" s="2"/>
      <c r="K38" s="2"/>
      <c r="T38" s="18"/>
      <c r="U38" s="16"/>
    </row>
    <row r="39" spans="1:21" x14ac:dyDescent="0.55000000000000004">
      <c r="A39" s="15" t="s">
        <v>16</v>
      </c>
      <c r="B39" s="18" t="e">
        <f>SUM(B7:B38)</f>
        <v>#REF!</v>
      </c>
      <c r="C39" s="18" t="e">
        <f>SUM(C7:C22)</f>
        <v>#REF!</v>
      </c>
      <c r="D39" s="16"/>
      <c r="E39" s="29" t="e">
        <f>SUM(E7:E38)</f>
        <v>#REF!</v>
      </c>
      <c r="F39" s="29" t="e">
        <f>SUM(F7:F38)</f>
        <v>#REF!</v>
      </c>
      <c r="G39" s="16"/>
      <c r="H39" s="2"/>
      <c r="K39" s="2"/>
      <c r="T39" s="18"/>
      <c r="U39" s="16"/>
    </row>
    <row r="40" spans="1:21" x14ac:dyDescent="0.55000000000000004">
      <c r="A40" s="15" t="s">
        <v>7</v>
      </c>
      <c r="B40" s="18" t="e">
        <f>SUM(B7:B39)/26</f>
        <v>#REF!</v>
      </c>
      <c r="C40" s="18" t="e">
        <f>C39/16</f>
        <v>#REF!</v>
      </c>
      <c r="D40" s="18"/>
      <c r="E40" s="30"/>
      <c r="F40" s="30"/>
      <c r="G40" s="16"/>
      <c r="H40" s="2"/>
      <c r="K40" s="2"/>
    </row>
    <row r="41" spans="1:21" x14ac:dyDescent="0.55000000000000004">
      <c r="A41" s="15" t="s">
        <v>15</v>
      </c>
      <c r="B41" s="26" t="e">
        <f>B40/24</f>
        <v>#REF!</v>
      </c>
      <c r="C41" s="26" t="e">
        <f>C40/24</f>
        <v>#REF!</v>
      </c>
      <c r="D41" s="10"/>
      <c r="E41" s="29"/>
      <c r="F41" s="29"/>
      <c r="G41" s="16"/>
      <c r="H41" s="2"/>
      <c r="K41" s="2"/>
    </row>
    <row r="42" spans="1:21" x14ac:dyDescent="0.55000000000000004">
      <c r="A42" s="15" t="s">
        <v>25</v>
      </c>
      <c r="B42" s="26"/>
      <c r="C42" s="26"/>
      <c r="D42" s="10"/>
      <c r="E42" s="29">
        <v>7.88</v>
      </c>
      <c r="F42" s="29">
        <v>11.58</v>
      </c>
      <c r="G42" s="16"/>
      <c r="H42" s="2"/>
      <c r="K42" s="2"/>
    </row>
    <row r="43" spans="1:21" x14ac:dyDescent="0.55000000000000004">
      <c r="C43" s="10"/>
      <c r="D43" s="10"/>
      <c r="E43" s="29"/>
      <c r="F43" s="29"/>
      <c r="G43" s="16"/>
      <c r="H43" s="2"/>
      <c r="K43" s="2"/>
    </row>
    <row r="44" spans="1:21" x14ac:dyDescent="0.55000000000000004">
      <c r="E44" s="32" t="s">
        <v>18</v>
      </c>
      <c r="I44" s="30"/>
      <c r="J44" s="29" t="e">
        <f>F42+E42+F39+E39</f>
        <v>#REF!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/>
  <dimension ref="A1:Y42"/>
  <sheetViews>
    <sheetView zoomScale="90" zoomScaleNormal="90" workbookViewId="0">
      <selection sqref="A1:XFD1048576"/>
    </sheetView>
  </sheetViews>
  <sheetFormatPr baseColWidth="10" defaultColWidth="11.41796875" defaultRowHeight="14.4" x14ac:dyDescent="0.55000000000000004"/>
  <cols>
    <col min="1" max="3" width="11.41796875" style="2"/>
    <col min="4" max="4" width="15" style="2" bestFit="1" customWidth="1"/>
    <col min="5" max="5" width="13" style="10" bestFit="1" customWidth="1"/>
    <col min="6" max="6" width="11.41796875" style="10" customWidth="1"/>
    <col min="7" max="8" width="11.41796875" style="2" customWidth="1"/>
    <col min="9" max="9" width="11.41796875" style="16" customWidth="1"/>
    <col min="10" max="10" width="5.68359375" style="2" customWidth="1"/>
    <col min="11" max="11" width="15" style="2" bestFit="1" customWidth="1"/>
    <col min="12" max="12" width="13" style="2" bestFit="1" customWidth="1"/>
    <col min="13" max="14" width="11.41796875" style="10"/>
    <col min="15" max="23" width="11.41796875" style="2"/>
    <col min="24" max="25" width="11.41796875" style="10"/>
    <col min="26" max="16384" width="11.41796875" style="2"/>
  </cols>
  <sheetData>
    <row r="1" spans="1:25" x14ac:dyDescent="0.55000000000000004">
      <c r="A1" s="9"/>
      <c r="B1" s="9"/>
      <c r="D1" s="9"/>
    </row>
    <row r="2" spans="1:25" x14ac:dyDescent="0.55000000000000004">
      <c r="D2" s="9" t="s">
        <v>39</v>
      </c>
      <c r="K2" s="9" t="s">
        <v>5</v>
      </c>
      <c r="L2" s="15"/>
    </row>
    <row r="3" spans="1:25" x14ac:dyDescent="0.55000000000000004">
      <c r="C3" s="15"/>
      <c r="D3" s="123" t="s">
        <v>41</v>
      </c>
      <c r="E3" s="124" t="s">
        <v>42</v>
      </c>
      <c r="F3" s="20" t="s">
        <v>21</v>
      </c>
      <c r="G3" s="34">
        <v>0.1741</v>
      </c>
      <c r="H3" s="34">
        <v>0.26190000000000002</v>
      </c>
      <c r="I3" s="16" t="s">
        <v>16</v>
      </c>
      <c r="K3" s="125" t="s">
        <v>43</v>
      </c>
      <c r="L3" s="126" t="s">
        <v>44</v>
      </c>
      <c r="M3" s="8" t="s">
        <v>40</v>
      </c>
      <c r="N3" s="8"/>
      <c r="V3" s="15"/>
      <c r="W3" s="16"/>
      <c r="X3" s="8"/>
      <c r="Y3" s="8"/>
    </row>
    <row r="4" spans="1:25" ht="14.7" thickBot="1" x14ac:dyDescent="0.6">
      <c r="C4" s="15"/>
      <c r="D4" s="15"/>
      <c r="E4" s="16"/>
      <c r="F4" s="20"/>
      <c r="G4" s="27"/>
      <c r="H4" s="27"/>
      <c r="K4" s="15"/>
      <c r="L4" s="16"/>
      <c r="V4" s="15"/>
      <c r="W4" s="16"/>
    </row>
    <row r="5" spans="1:25" x14ac:dyDescent="0.55000000000000004">
      <c r="A5" s="12"/>
      <c r="B5" s="118" t="s">
        <v>13</v>
      </c>
      <c r="C5" s="93">
        <v>41609</v>
      </c>
      <c r="D5" s="94" t="e">
        <f>#REF!</f>
        <v>#REF!</v>
      </c>
      <c r="E5" s="95" t="e">
        <f>#REF!</f>
        <v>#REF!</v>
      </c>
      <c r="F5" s="96" t="e">
        <f t="shared" ref="F5:F30" si="0">(D5+E5)/24</f>
        <v>#REF!</v>
      </c>
      <c r="G5" s="97" t="e">
        <f>D5*G3</f>
        <v>#REF!</v>
      </c>
      <c r="H5" s="97" t="e">
        <f>E5*H3</f>
        <v>#REF!</v>
      </c>
      <c r="I5" s="98" t="e">
        <f>H5+G5</f>
        <v>#REF!</v>
      </c>
      <c r="J5" s="99"/>
      <c r="K5" s="114">
        <v>25</v>
      </c>
      <c r="L5" s="101">
        <v>14</v>
      </c>
      <c r="M5" s="101" t="e">
        <f>D5-K5</f>
        <v>#REF!</v>
      </c>
      <c r="N5" s="102" t="e">
        <f>E5-L5</f>
        <v>#REF!</v>
      </c>
      <c r="V5" s="18"/>
      <c r="W5" s="18"/>
      <c r="X5" s="18"/>
      <c r="Y5" s="18"/>
    </row>
    <row r="6" spans="1:25" s="68" customFormat="1" x14ac:dyDescent="0.55000000000000004">
      <c r="A6" s="62"/>
      <c r="B6" s="119" t="s">
        <v>14</v>
      </c>
      <c r="C6" s="63">
        <v>41610</v>
      </c>
      <c r="D6" s="74" t="e">
        <f>#REF!</f>
        <v>#REF!</v>
      </c>
      <c r="E6" s="72" t="e">
        <f>#REF!</f>
        <v>#REF!</v>
      </c>
      <c r="F6" s="65" t="e">
        <f t="shared" si="0"/>
        <v>#REF!</v>
      </c>
      <c r="G6" s="66" t="e">
        <f>D6*G3</f>
        <v>#REF!</v>
      </c>
      <c r="H6" s="66" t="e">
        <f>E6*H3</f>
        <v>#REF!</v>
      </c>
      <c r="I6" s="67" t="e">
        <f t="shared" ref="I6:I33" si="1">H6+G6</f>
        <v>#REF!</v>
      </c>
      <c r="K6" s="76">
        <v>28.4</v>
      </c>
      <c r="L6" s="69">
        <v>11.5</v>
      </c>
      <c r="M6" s="64" t="e">
        <f t="shared" ref="M6:N21" si="2">D6-K6</f>
        <v>#REF!</v>
      </c>
      <c r="N6" s="80" t="e">
        <f t="shared" si="2"/>
        <v>#REF!</v>
      </c>
      <c r="V6" s="69"/>
      <c r="W6" s="69"/>
      <c r="X6" s="64"/>
      <c r="Y6" s="64"/>
    </row>
    <row r="7" spans="1:25" s="68" customFormat="1" x14ac:dyDescent="0.55000000000000004">
      <c r="A7" s="62"/>
      <c r="B7" s="120" t="s">
        <v>8</v>
      </c>
      <c r="C7" s="55">
        <v>41611</v>
      </c>
      <c r="D7" s="73" t="e">
        <f>#REF!</f>
        <v>#REF!</v>
      </c>
      <c r="E7" s="71" t="e">
        <f>#REF!</f>
        <v>#REF!</v>
      </c>
      <c r="F7" s="57" t="e">
        <f t="shared" si="0"/>
        <v>#REF!</v>
      </c>
      <c r="G7" s="58" t="e">
        <f>D7*G3</f>
        <v>#REF!</v>
      </c>
      <c r="H7" s="58" t="e">
        <f>E7*H3</f>
        <v>#REF!</v>
      </c>
      <c r="I7" s="59" t="e">
        <f t="shared" si="1"/>
        <v>#REF!</v>
      </c>
      <c r="J7" s="60"/>
      <c r="K7" s="75">
        <v>21.9</v>
      </c>
      <c r="L7" s="61">
        <v>18.5</v>
      </c>
      <c r="M7" s="56" t="e">
        <f t="shared" si="2"/>
        <v>#REF!</v>
      </c>
      <c r="N7" s="79" t="e">
        <f t="shared" si="2"/>
        <v>#REF!</v>
      </c>
      <c r="V7" s="69"/>
      <c r="W7" s="69"/>
      <c r="X7" s="64"/>
      <c r="Y7" s="64"/>
    </row>
    <row r="8" spans="1:25" s="68" customFormat="1" x14ac:dyDescent="0.55000000000000004">
      <c r="A8" s="62"/>
      <c r="B8" s="119" t="s">
        <v>9</v>
      </c>
      <c r="C8" s="63">
        <v>41612</v>
      </c>
      <c r="D8" s="74" t="e">
        <f>#REF!</f>
        <v>#REF!</v>
      </c>
      <c r="E8" s="72" t="e">
        <f>#REF!</f>
        <v>#REF!</v>
      </c>
      <c r="F8" s="65" t="e">
        <f t="shared" si="0"/>
        <v>#REF!</v>
      </c>
      <c r="G8" s="66" t="e">
        <f>D8*G3</f>
        <v>#REF!</v>
      </c>
      <c r="H8" s="66" t="e">
        <f>E8*H3</f>
        <v>#REF!</v>
      </c>
      <c r="I8" s="67" t="e">
        <f t="shared" si="1"/>
        <v>#REF!</v>
      </c>
      <c r="K8" s="76">
        <v>27.8</v>
      </c>
      <c r="L8" s="64">
        <v>12</v>
      </c>
      <c r="M8" s="64" t="e">
        <f t="shared" si="2"/>
        <v>#REF!</v>
      </c>
      <c r="N8" s="80" t="e">
        <f t="shared" si="2"/>
        <v>#REF!</v>
      </c>
      <c r="V8" s="69"/>
      <c r="W8" s="64"/>
      <c r="X8" s="64"/>
      <c r="Y8" s="64"/>
    </row>
    <row r="9" spans="1:25" s="68" customFormat="1" x14ac:dyDescent="0.55000000000000004">
      <c r="A9" s="62"/>
      <c r="B9" s="120" t="s">
        <v>10</v>
      </c>
      <c r="C9" s="55">
        <v>41613</v>
      </c>
      <c r="D9" s="73" t="e">
        <f>#REF!</f>
        <v>#REF!</v>
      </c>
      <c r="E9" s="71" t="e">
        <f>#REF!</f>
        <v>#REF!</v>
      </c>
      <c r="F9" s="57" t="e">
        <f t="shared" si="0"/>
        <v>#REF!</v>
      </c>
      <c r="G9" s="58" t="e">
        <f>D9*G3</f>
        <v>#REF!</v>
      </c>
      <c r="H9" s="58" t="e">
        <f>E9*H3</f>
        <v>#REF!</v>
      </c>
      <c r="I9" s="59" t="e">
        <f t="shared" si="1"/>
        <v>#REF!</v>
      </c>
      <c r="J9" s="60"/>
      <c r="K9" s="78">
        <v>26</v>
      </c>
      <c r="L9" s="61">
        <v>17.2</v>
      </c>
      <c r="M9" s="56" t="e">
        <f t="shared" si="2"/>
        <v>#REF!</v>
      </c>
      <c r="N9" s="79" t="e">
        <f t="shared" si="2"/>
        <v>#REF!</v>
      </c>
      <c r="V9" s="64"/>
      <c r="W9" s="69"/>
      <c r="X9" s="64"/>
      <c r="Y9" s="64"/>
    </row>
    <row r="10" spans="1:25" s="68" customFormat="1" x14ac:dyDescent="0.55000000000000004">
      <c r="A10" s="62"/>
      <c r="B10" s="119" t="s">
        <v>11</v>
      </c>
      <c r="C10" s="63">
        <v>41614</v>
      </c>
      <c r="D10" s="74" t="e">
        <f>#REF!</f>
        <v>#REF!</v>
      </c>
      <c r="E10" s="72" t="e">
        <f>#REF!</f>
        <v>#REF!</v>
      </c>
      <c r="F10" s="65" t="e">
        <f t="shared" si="0"/>
        <v>#REF!</v>
      </c>
      <c r="G10" s="66" t="e">
        <f>D10*G3</f>
        <v>#REF!</v>
      </c>
      <c r="H10" s="66" t="e">
        <f>E10*H3</f>
        <v>#REF!</v>
      </c>
      <c r="I10" s="67" t="e">
        <f t="shared" si="1"/>
        <v>#REF!</v>
      </c>
      <c r="K10" s="76">
        <v>27.7</v>
      </c>
      <c r="L10" s="69">
        <v>19.8</v>
      </c>
      <c r="M10" s="64" t="e">
        <f t="shared" si="2"/>
        <v>#REF!</v>
      </c>
      <c r="N10" s="80" t="e">
        <f t="shared" si="2"/>
        <v>#REF!</v>
      </c>
      <c r="V10" s="69"/>
      <c r="W10" s="69"/>
      <c r="X10" s="64"/>
      <c r="Y10" s="64"/>
    </row>
    <row r="11" spans="1:25" s="68" customFormat="1" x14ac:dyDescent="0.55000000000000004">
      <c r="A11" s="62"/>
      <c r="B11" s="120" t="s">
        <v>12</v>
      </c>
      <c r="C11" s="55">
        <v>41615</v>
      </c>
      <c r="D11" s="73" t="e">
        <f>#REF!</f>
        <v>#REF!</v>
      </c>
      <c r="E11" s="71" t="e">
        <f>#REF!</f>
        <v>#REF!</v>
      </c>
      <c r="F11" s="57" t="e">
        <f t="shared" si="0"/>
        <v>#REF!</v>
      </c>
      <c r="G11" s="58" t="e">
        <f>D11*G3</f>
        <v>#REF!</v>
      </c>
      <c r="H11" s="58" t="e">
        <f>E11*H3</f>
        <v>#REF!</v>
      </c>
      <c r="I11" s="59" t="e">
        <f t="shared" si="1"/>
        <v>#REF!</v>
      </c>
      <c r="J11" s="60"/>
      <c r="K11" s="115">
        <v>27.7</v>
      </c>
      <c r="L11" s="61">
        <v>19.8</v>
      </c>
      <c r="M11" s="56" t="e">
        <f t="shared" si="2"/>
        <v>#REF!</v>
      </c>
      <c r="N11" s="79" t="e">
        <f t="shared" si="2"/>
        <v>#REF!</v>
      </c>
      <c r="V11" s="70"/>
      <c r="W11" s="69"/>
      <c r="X11" s="64"/>
      <c r="Y11" s="64"/>
    </row>
    <row r="12" spans="1:25" s="68" customFormat="1" x14ac:dyDescent="0.55000000000000004">
      <c r="A12" s="62"/>
      <c r="B12" s="119" t="s">
        <v>13</v>
      </c>
      <c r="C12" s="63">
        <v>41616</v>
      </c>
      <c r="D12" s="74" t="e">
        <f>#REF!</f>
        <v>#REF!</v>
      </c>
      <c r="E12" s="72" t="e">
        <f>#REF!</f>
        <v>#REF!</v>
      </c>
      <c r="F12" s="65" t="e">
        <f t="shared" si="0"/>
        <v>#REF!</v>
      </c>
      <c r="G12" s="66" t="e">
        <f>D12*G3</f>
        <v>#REF!</v>
      </c>
      <c r="H12" s="66" t="e">
        <f>E12*H3</f>
        <v>#REF!</v>
      </c>
      <c r="I12" s="67" t="e">
        <f t="shared" si="1"/>
        <v>#REF!</v>
      </c>
      <c r="K12" s="76">
        <v>30.5</v>
      </c>
      <c r="L12" s="69">
        <v>14.9</v>
      </c>
      <c r="M12" s="64" t="e">
        <f t="shared" si="2"/>
        <v>#REF!</v>
      </c>
      <c r="N12" s="80" t="e">
        <f t="shared" si="2"/>
        <v>#REF!</v>
      </c>
      <c r="V12" s="69"/>
      <c r="W12" s="69"/>
      <c r="X12" s="64"/>
      <c r="Y12" s="64"/>
    </row>
    <row r="13" spans="1:25" s="68" customFormat="1" x14ac:dyDescent="0.55000000000000004">
      <c r="A13" s="62"/>
      <c r="B13" s="120" t="s">
        <v>14</v>
      </c>
      <c r="C13" s="55">
        <v>41617</v>
      </c>
      <c r="D13" s="73" t="e">
        <f>#REF!</f>
        <v>#REF!</v>
      </c>
      <c r="E13" s="71" t="e">
        <f>#REF!</f>
        <v>#REF!</v>
      </c>
      <c r="F13" s="57" t="e">
        <f t="shared" si="0"/>
        <v>#REF!</v>
      </c>
      <c r="G13" s="58" t="e">
        <f>D13*G3</f>
        <v>#REF!</v>
      </c>
      <c r="H13" s="58" t="e">
        <f>E13*H3</f>
        <v>#REF!</v>
      </c>
      <c r="I13" s="59" t="e">
        <f t="shared" si="1"/>
        <v>#REF!</v>
      </c>
      <c r="J13" s="60"/>
      <c r="K13" s="75">
        <v>33.799999999999997</v>
      </c>
      <c r="L13" s="56">
        <v>17</v>
      </c>
      <c r="M13" s="56" t="e">
        <f t="shared" si="2"/>
        <v>#REF!</v>
      </c>
      <c r="N13" s="79" t="e">
        <f t="shared" si="2"/>
        <v>#REF!</v>
      </c>
      <c r="V13" s="69"/>
      <c r="W13" s="64"/>
      <c r="X13" s="64"/>
      <c r="Y13" s="64"/>
    </row>
    <row r="14" spans="1:25" s="68" customFormat="1" x14ac:dyDescent="0.55000000000000004">
      <c r="A14" s="62"/>
      <c r="B14" s="119" t="s">
        <v>8</v>
      </c>
      <c r="C14" s="63">
        <v>41618</v>
      </c>
      <c r="D14" s="74" t="e">
        <f>#REF!</f>
        <v>#REF!</v>
      </c>
      <c r="E14" s="72" t="e">
        <f>#REF!</f>
        <v>#REF!</v>
      </c>
      <c r="F14" s="65" t="e">
        <f t="shared" si="0"/>
        <v>#REF!</v>
      </c>
      <c r="G14" s="66" t="e">
        <f>D14*G3</f>
        <v>#REF!</v>
      </c>
      <c r="H14" s="66" t="e">
        <f>E14*H3</f>
        <v>#REF!</v>
      </c>
      <c r="I14" s="67" t="e">
        <f t="shared" si="1"/>
        <v>#REF!</v>
      </c>
      <c r="K14" s="76">
        <v>25.3</v>
      </c>
      <c r="L14" s="64">
        <v>12</v>
      </c>
      <c r="M14" s="64" t="e">
        <f t="shared" si="2"/>
        <v>#REF!</v>
      </c>
      <c r="N14" s="80" t="e">
        <f t="shared" si="2"/>
        <v>#REF!</v>
      </c>
      <c r="V14" s="69"/>
      <c r="W14" s="64"/>
      <c r="X14" s="64"/>
      <c r="Y14" s="64"/>
    </row>
    <row r="15" spans="1:25" s="68" customFormat="1" x14ac:dyDescent="0.55000000000000004">
      <c r="A15" s="62"/>
      <c r="B15" s="120" t="s">
        <v>9</v>
      </c>
      <c r="C15" s="55">
        <v>41619</v>
      </c>
      <c r="D15" s="73" t="e">
        <f>#REF!</f>
        <v>#REF!</v>
      </c>
      <c r="E15" s="71" t="e">
        <f>#REF!</f>
        <v>#REF!</v>
      </c>
      <c r="F15" s="57" t="e">
        <f t="shared" si="0"/>
        <v>#REF!</v>
      </c>
      <c r="G15" s="58" t="e">
        <f>D15*G3</f>
        <v>#REF!</v>
      </c>
      <c r="H15" s="58" t="e">
        <f>E15*H3</f>
        <v>#REF!</v>
      </c>
      <c r="I15" s="59" t="e">
        <f t="shared" si="1"/>
        <v>#REF!</v>
      </c>
      <c r="J15" s="60"/>
      <c r="K15" s="75">
        <v>30.3</v>
      </c>
      <c r="L15" s="56">
        <v>19</v>
      </c>
      <c r="M15" s="56" t="e">
        <f t="shared" si="2"/>
        <v>#REF!</v>
      </c>
      <c r="N15" s="79" t="e">
        <f t="shared" si="2"/>
        <v>#REF!</v>
      </c>
      <c r="V15" s="69"/>
      <c r="W15" s="64"/>
      <c r="X15" s="64"/>
      <c r="Y15" s="64"/>
    </row>
    <row r="16" spans="1:25" s="68" customFormat="1" x14ac:dyDescent="0.55000000000000004">
      <c r="A16" s="62"/>
      <c r="B16" s="119" t="s">
        <v>10</v>
      </c>
      <c r="C16" s="63">
        <v>41620</v>
      </c>
      <c r="D16" s="74" t="e">
        <f>#REF!</f>
        <v>#REF!</v>
      </c>
      <c r="E16" s="72" t="e">
        <f>#REF!</f>
        <v>#REF!</v>
      </c>
      <c r="F16" s="65" t="e">
        <f t="shared" si="0"/>
        <v>#REF!</v>
      </c>
      <c r="G16" s="66" t="e">
        <f>D16*G3</f>
        <v>#REF!</v>
      </c>
      <c r="H16" s="66" t="e">
        <f>E16*H3</f>
        <v>#REF!</v>
      </c>
      <c r="I16" s="67" t="e">
        <f t="shared" si="1"/>
        <v>#REF!</v>
      </c>
      <c r="K16" s="76">
        <v>29.6</v>
      </c>
      <c r="L16" s="69">
        <v>17.8</v>
      </c>
      <c r="M16" s="64" t="e">
        <f t="shared" si="2"/>
        <v>#REF!</v>
      </c>
      <c r="N16" s="80" t="e">
        <f t="shared" si="2"/>
        <v>#REF!</v>
      </c>
      <c r="V16" s="69"/>
      <c r="W16" s="69"/>
      <c r="X16" s="69"/>
      <c r="Y16" s="69"/>
    </row>
    <row r="17" spans="1:25" s="68" customFormat="1" x14ac:dyDescent="0.55000000000000004">
      <c r="A17" s="62"/>
      <c r="B17" s="120" t="s">
        <v>11</v>
      </c>
      <c r="C17" s="55">
        <v>41621</v>
      </c>
      <c r="D17" s="73" t="e">
        <f>#REF!</f>
        <v>#REF!</v>
      </c>
      <c r="E17" s="71" t="e">
        <f>#REF!</f>
        <v>#REF!</v>
      </c>
      <c r="F17" s="57" t="e">
        <f t="shared" si="0"/>
        <v>#REF!</v>
      </c>
      <c r="G17" s="58" t="e">
        <f>D17*G3</f>
        <v>#REF!</v>
      </c>
      <c r="H17" s="58" t="e">
        <f>E17*H3</f>
        <v>#REF!</v>
      </c>
      <c r="I17" s="59" t="e">
        <f t="shared" si="1"/>
        <v>#REF!</v>
      </c>
      <c r="J17" s="60"/>
      <c r="K17" s="75">
        <v>34.1</v>
      </c>
      <c r="L17" s="61">
        <v>14.4</v>
      </c>
      <c r="M17" s="56" t="e">
        <f t="shared" si="2"/>
        <v>#REF!</v>
      </c>
      <c r="N17" s="79" t="e">
        <f t="shared" si="2"/>
        <v>#REF!</v>
      </c>
      <c r="V17" s="69"/>
      <c r="W17" s="69"/>
      <c r="X17" s="69"/>
      <c r="Y17" s="69"/>
    </row>
    <row r="18" spans="1:25" s="68" customFormat="1" x14ac:dyDescent="0.55000000000000004">
      <c r="A18" s="62"/>
      <c r="B18" s="119" t="s">
        <v>12</v>
      </c>
      <c r="C18" s="63">
        <v>41622</v>
      </c>
      <c r="D18" s="74" t="e">
        <f>#REF!</f>
        <v>#REF!</v>
      </c>
      <c r="E18" s="72" t="e">
        <f>#REF!</f>
        <v>#REF!</v>
      </c>
      <c r="F18" s="65" t="e">
        <f t="shared" si="0"/>
        <v>#REF!</v>
      </c>
      <c r="G18" s="66" t="e">
        <f>D18*G3</f>
        <v>#REF!</v>
      </c>
      <c r="H18" s="66" t="e">
        <f>E18*H3</f>
        <v>#REF!</v>
      </c>
      <c r="I18" s="67" t="e">
        <f t="shared" si="1"/>
        <v>#REF!</v>
      </c>
      <c r="K18" s="76">
        <v>27.7</v>
      </c>
      <c r="L18" s="69">
        <v>11.1</v>
      </c>
      <c r="M18" s="64" t="e">
        <f t="shared" si="2"/>
        <v>#REF!</v>
      </c>
      <c r="N18" s="80" t="e">
        <f t="shared" si="2"/>
        <v>#REF!</v>
      </c>
      <c r="V18" s="69"/>
      <c r="W18" s="69"/>
      <c r="X18" s="69"/>
      <c r="Y18" s="69"/>
    </row>
    <row r="19" spans="1:25" x14ac:dyDescent="0.55000000000000004">
      <c r="A19" s="10"/>
      <c r="B19" s="120" t="s">
        <v>13</v>
      </c>
      <c r="C19" s="55">
        <v>41623</v>
      </c>
      <c r="D19" s="73" t="e">
        <f>#REF!</f>
        <v>#REF!</v>
      </c>
      <c r="E19" s="71" t="e">
        <f>#REF!</f>
        <v>#REF!</v>
      </c>
      <c r="F19" s="57" t="e">
        <f t="shared" si="0"/>
        <v>#REF!</v>
      </c>
      <c r="G19" s="58" t="e">
        <f>D19*G3</f>
        <v>#REF!</v>
      </c>
      <c r="H19" s="58" t="e">
        <f>E19*H3</f>
        <v>#REF!</v>
      </c>
      <c r="I19" s="59" t="e">
        <f t="shared" si="1"/>
        <v>#REF!</v>
      </c>
      <c r="J19" s="60"/>
      <c r="K19" s="75">
        <v>27.7</v>
      </c>
      <c r="L19" s="56">
        <v>19</v>
      </c>
      <c r="M19" s="56" t="e">
        <f t="shared" si="2"/>
        <v>#REF!</v>
      </c>
      <c r="N19" s="79" t="e">
        <f t="shared" si="2"/>
        <v>#REF!</v>
      </c>
      <c r="V19" s="16"/>
      <c r="W19" s="18"/>
      <c r="X19" s="16"/>
      <c r="Y19" s="16"/>
    </row>
    <row r="20" spans="1:25" x14ac:dyDescent="0.55000000000000004">
      <c r="A20" s="10"/>
      <c r="B20" s="119" t="s">
        <v>14</v>
      </c>
      <c r="C20" s="63">
        <v>41624</v>
      </c>
      <c r="D20" s="74" t="e">
        <f>#REF!</f>
        <v>#REF!</v>
      </c>
      <c r="E20" s="72" t="e">
        <f>#REF!</f>
        <v>#REF!</v>
      </c>
      <c r="F20" s="65" t="e">
        <f t="shared" si="0"/>
        <v>#REF!</v>
      </c>
      <c r="G20" s="66" t="e">
        <f>D20*G3</f>
        <v>#REF!</v>
      </c>
      <c r="H20" s="66" t="e">
        <f>E20*H3</f>
        <v>#REF!</v>
      </c>
      <c r="I20" s="67" t="e">
        <f t="shared" si="1"/>
        <v>#REF!</v>
      </c>
      <c r="J20" s="68"/>
      <c r="K20" s="76">
        <v>25.1</v>
      </c>
      <c r="L20" s="69">
        <v>14.9</v>
      </c>
      <c r="M20" s="64" t="e">
        <f t="shared" si="2"/>
        <v>#REF!</v>
      </c>
      <c r="N20" s="80" t="e">
        <f t="shared" si="2"/>
        <v>#REF!</v>
      </c>
      <c r="V20" s="16"/>
      <c r="W20" s="16"/>
      <c r="X20" s="18"/>
      <c r="Y20" s="16"/>
    </row>
    <row r="21" spans="1:25" x14ac:dyDescent="0.55000000000000004">
      <c r="A21" s="10"/>
      <c r="B21" s="120" t="s">
        <v>8</v>
      </c>
      <c r="C21" s="55">
        <v>41625</v>
      </c>
      <c r="D21" s="73" t="e">
        <f>#REF!</f>
        <v>#REF!</v>
      </c>
      <c r="E21" s="71" t="e">
        <f>#REF!</f>
        <v>#REF!</v>
      </c>
      <c r="F21" s="57" t="e">
        <f t="shared" si="0"/>
        <v>#REF!</v>
      </c>
      <c r="G21" s="58" t="e">
        <f>D21*G3</f>
        <v>#REF!</v>
      </c>
      <c r="H21" s="58" t="e">
        <f>E21*H3</f>
        <v>#REF!</v>
      </c>
      <c r="I21" s="59" t="e">
        <f t="shared" si="1"/>
        <v>#REF!</v>
      </c>
      <c r="J21" s="60"/>
      <c r="K21" s="75">
        <v>25.1</v>
      </c>
      <c r="L21" s="61">
        <v>14.9</v>
      </c>
      <c r="M21" s="56" t="e">
        <f t="shared" si="2"/>
        <v>#REF!</v>
      </c>
      <c r="N21" s="79" t="e">
        <f t="shared" si="2"/>
        <v>#REF!</v>
      </c>
      <c r="V21" s="16"/>
      <c r="W21" s="16"/>
      <c r="X21" s="27"/>
      <c r="Y21" s="16"/>
    </row>
    <row r="22" spans="1:25" x14ac:dyDescent="0.55000000000000004">
      <c r="A22" s="10"/>
      <c r="B22" s="119" t="s">
        <v>9</v>
      </c>
      <c r="C22" s="63">
        <v>41626</v>
      </c>
      <c r="D22" s="74" t="e">
        <f>#REF!</f>
        <v>#REF!</v>
      </c>
      <c r="E22" s="72" t="e">
        <f>#REF!</f>
        <v>#REF!</v>
      </c>
      <c r="F22" s="65" t="e">
        <f t="shared" si="0"/>
        <v>#REF!</v>
      </c>
      <c r="G22" s="66" t="e">
        <f>D22*G3</f>
        <v>#REF!</v>
      </c>
      <c r="H22" s="66" t="e">
        <f>E22*H3</f>
        <v>#REF!</v>
      </c>
      <c r="I22" s="67" t="e">
        <f t="shared" si="1"/>
        <v>#REF!</v>
      </c>
      <c r="J22" s="68"/>
      <c r="K22" s="76">
        <v>26.6</v>
      </c>
      <c r="L22" s="69">
        <v>16.8</v>
      </c>
      <c r="M22" s="64" t="e">
        <f t="shared" ref="M22:N30" si="3">D22-K22</f>
        <v>#REF!</v>
      </c>
      <c r="N22" s="80" t="e">
        <f t="shared" si="3"/>
        <v>#REF!</v>
      </c>
      <c r="V22" s="16"/>
      <c r="W22" s="16"/>
      <c r="X22" s="16"/>
      <c r="Y22" s="16"/>
    </row>
    <row r="23" spans="1:25" x14ac:dyDescent="0.55000000000000004">
      <c r="A23" s="10"/>
      <c r="B23" s="120" t="s">
        <v>10</v>
      </c>
      <c r="C23" s="55">
        <v>41627</v>
      </c>
      <c r="D23" s="73" t="e">
        <f>#REF!</f>
        <v>#REF!</v>
      </c>
      <c r="E23" s="71" t="e">
        <f>#REF!</f>
        <v>#REF!</v>
      </c>
      <c r="F23" s="57" t="e">
        <f t="shared" si="0"/>
        <v>#REF!</v>
      </c>
      <c r="G23" s="58" t="e">
        <f>D23*G3</f>
        <v>#REF!</v>
      </c>
      <c r="H23" s="58" t="e">
        <f>E23*H3</f>
        <v>#REF!</v>
      </c>
      <c r="I23" s="59" t="e">
        <f t="shared" si="1"/>
        <v>#REF!</v>
      </c>
      <c r="J23" s="60"/>
      <c r="K23" s="78">
        <v>25</v>
      </c>
      <c r="L23" s="61">
        <v>22.7</v>
      </c>
      <c r="M23" s="56" t="e">
        <f t="shared" si="3"/>
        <v>#REF!</v>
      </c>
      <c r="N23" s="79" t="e">
        <f t="shared" si="3"/>
        <v>#REF!</v>
      </c>
      <c r="V23" s="18"/>
      <c r="W23" s="16"/>
      <c r="X23" s="16"/>
      <c r="Y23" s="16"/>
    </row>
    <row r="24" spans="1:25" x14ac:dyDescent="0.55000000000000004">
      <c r="A24" s="10"/>
      <c r="B24" s="119" t="s">
        <v>11</v>
      </c>
      <c r="C24" s="63">
        <v>41628</v>
      </c>
      <c r="D24" s="74" t="e">
        <f>#REF!</f>
        <v>#REF!</v>
      </c>
      <c r="E24" s="72" t="e">
        <f>#REF!</f>
        <v>#REF!</v>
      </c>
      <c r="F24" s="65" t="e">
        <f t="shared" si="0"/>
        <v>#REF!</v>
      </c>
      <c r="G24" s="66" t="e">
        <f>D24*G3</f>
        <v>#REF!</v>
      </c>
      <c r="H24" s="66" t="e">
        <f>E24*H3</f>
        <v>#REF!</v>
      </c>
      <c r="I24" s="67" t="e">
        <f t="shared" si="1"/>
        <v>#REF!</v>
      </c>
      <c r="J24" s="68"/>
      <c r="K24" s="76">
        <v>28.1</v>
      </c>
      <c r="L24" s="69">
        <v>16.100000000000001</v>
      </c>
      <c r="M24" s="64" t="e">
        <f t="shared" si="3"/>
        <v>#REF!</v>
      </c>
      <c r="N24" s="80" t="e">
        <f t="shared" si="3"/>
        <v>#REF!</v>
      </c>
      <c r="V24" s="16"/>
      <c r="W24" s="16"/>
      <c r="X24" s="16"/>
      <c r="Y24" s="16"/>
    </row>
    <row r="25" spans="1:25" x14ac:dyDescent="0.55000000000000004">
      <c r="A25" s="10"/>
      <c r="B25" s="120" t="s">
        <v>12</v>
      </c>
      <c r="C25" s="55">
        <v>41629</v>
      </c>
      <c r="D25" s="73" t="e">
        <f>#REF!</f>
        <v>#REF!</v>
      </c>
      <c r="E25" s="71" t="e">
        <f>#REF!</f>
        <v>#REF!</v>
      </c>
      <c r="F25" s="57" t="e">
        <f t="shared" si="0"/>
        <v>#REF!</v>
      </c>
      <c r="G25" s="58" t="e">
        <f>D25*G3</f>
        <v>#REF!</v>
      </c>
      <c r="H25" s="58" t="e">
        <f>E25*H3</f>
        <v>#REF!</v>
      </c>
      <c r="I25" s="59" t="e">
        <f t="shared" si="1"/>
        <v>#REF!</v>
      </c>
      <c r="J25" s="60"/>
      <c r="K25" s="78">
        <v>27</v>
      </c>
      <c r="L25" s="61">
        <v>14.7</v>
      </c>
      <c r="M25" s="56" t="e">
        <f t="shared" si="3"/>
        <v>#REF!</v>
      </c>
      <c r="N25" s="79" t="e">
        <f t="shared" si="3"/>
        <v>#REF!</v>
      </c>
      <c r="V25" s="18"/>
      <c r="W25" s="16"/>
      <c r="X25" s="16"/>
      <c r="Y25" s="16"/>
    </row>
    <row r="26" spans="1:25" x14ac:dyDescent="0.55000000000000004">
      <c r="A26" s="10"/>
      <c r="B26" s="119" t="s">
        <v>13</v>
      </c>
      <c r="C26" s="63">
        <v>41630</v>
      </c>
      <c r="D26" s="74" t="e">
        <f>#REF!</f>
        <v>#REF!</v>
      </c>
      <c r="E26" s="72" t="e">
        <f>#REF!</f>
        <v>#REF!</v>
      </c>
      <c r="F26" s="65" t="e">
        <f t="shared" si="0"/>
        <v>#REF!</v>
      </c>
      <c r="G26" s="66" t="e">
        <f>D26*G3</f>
        <v>#REF!</v>
      </c>
      <c r="H26" s="66" t="e">
        <f>E26*H3</f>
        <v>#REF!</v>
      </c>
      <c r="I26" s="67" t="e">
        <f t="shared" si="1"/>
        <v>#REF!</v>
      </c>
      <c r="J26" s="68"/>
      <c r="K26" s="76">
        <v>24.9</v>
      </c>
      <c r="L26" s="69">
        <v>18.100000000000001</v>
      </c>
      <c r="M26" s="64" t="e">
        <f t="shared" si="3"/>
        <v>#REF!</v>
      </c>
      <c r="N26" s="80" t="e">
        <f t="shared" si="3"/>
        <v>#REF!</v>
      </c>
      <c r="V26" s="16"/>
      <c r="W26" s="16"/>
      <c r="X26" s="16"/>
      <c r="Y26" s="16"/>
    </row>
    <row r="27" spans="1:25" x14ac:dyDescent="0.55000000000000004">
      <c r="A27" s="10"/>
      <c r="B27" s="120" t="s">
        <v>14</v>
      </c>
      <c r="C27" s="55">
        <v>41631</v>
      </c>
      <c r="D27" s="73" t="e">
        <f>#REF!</f>
        <v>#REF!</v>
      </c>
      <c r="E27" s="71" t="e">
        <f>#REF!</f>
        <v>#REF!</v>
      </c>
      <c r="F27" s="57" t="e">
        <f t="shared" si="0"/>
        <v>#REF!</v>
      </c>
      <c r="G27" s="58" t="e">
        <f>D27*G3</f>
        <v>#REF!</v>
      </c>
      <c r="H27" s="58" t="e">
        <f>E27*H3</f>
        <v>#REF!</v>
      </c>
      <c r="I27" s="59" t="e">
        <f t="shared" si="1"/>
        <v>#REF!</v>
      </c>
      <c r="J27" s="60"/>
      <c r="K27" s="75">
        <v>24.6</v>
      </c>
      <c r="L27" s="61">
        <v>12.1</v>
      </c>
      <c r="M27" s="56" t="e">
        <f t="shared" si="3"/>
        <v>#REF!</v>
      </c>
      <c r="N27" s="79" t="e">
        <f t="shared" si="3"/>
        <v>#REF!</v>
      </c>
      <c r="V27" s="16"/>
      <c r="W27" s="16"/>
      <c r="X27" s="16"/>
      <c r="Y27" s="16"/>
    </row>
    <row r="28" spans="1:25" x14ac:dyDescent="0.55000000000000004">
      <c r="A28" s="10"/>
      <c r="B28" s="119" t="s">
        <v>8</v>
      </c>
      <c r="C28" s="63">
        <v>41632</v>
      </c>
      <c r="D28" s="74" t="e">
        <f>#REF!</f>
        <v>#REF!</v>
      </c>
      <c r="E28" s="72" t="e">
        <f>#REF!</f>
        <v>#REF!</v>
      </c>
      <c r="F28" s="65" t="e">
        <f t="shared" si="0"/>
        <v>#REF!</v>
      </c>
      <c r="G28" s="66" t="e">
        <f>D28*G3</f>
        <v>#REF!</v>
      </c>
      <c r="H28" s="66" t="e">
        <f>E28*H3</f>
        <v>#REF!</v>
      </c>
      <c r="I28" s="67" t="e">
        <f t="shared" si="1"/>
        <v>#REF!</v>
      </c>
      <c r="J28" s="68"/>
      <c r="K28" s="76">
        <v>22.5</v>
      </c>
      <c r="L28" s="69">
        <v>15.4</v>
      </c>
      <c r="M28" s="64" t="e">
        <f t="shared" si="3"/>
        <v>#REF!</v>
      </c>
      <c r="N28" s="80" t="e">
        <f t="shared" si="3"/>
        <v>#REF!</v>
      </c>
      <c r="V28" s="16"/>
      <c r="W28" s="16"/>
      <c r="X28" s="16"/>
      <c r="Y28" s="16"/>
    </row>
    <row r="29" spans="1:25" x14ac:dyDescent="0.55000000000000004">
      <c r="A29" s="10"/>
      <c r="B29" s="120" t="s">
        <v>9</v>
      </c>
      <c r="C29" s="55">
        <v>41633</v>
      </c>
      <c r="D29" s="73" t="e">
        <f>#REF!</f>
        <v>#REF!</v>
      </c>
      <c r="E29" s="71" t="e">
        <f>#REF!</f>
        <v>#REF!</v>
      </c>
      <c r="F29" s="57" t="e">
        <f t="shared" si="0"/>
        <v>#REF!</v>
      </c>
      <c r="G29" s="58" t="e">
        <f>D29*G3</f>
        <v>#REF!</v>
      </c>
      <c r="H29" s="58" t="e">
        <f>E29*H3</f>
        <v>#REF!</v>
      </c>
      <c r="I29" s="59" t="e">
        <f t="shared" si="1"/>
        <v>#REF!</v>
      </c>
      <c r="J29" s="60"/>
      <c r="K29" s="75">
        <v>22.4</v>
      </c>
      <c r="L29" s="61">
        <v>15.5</v>
      </c>
      <c r="M29" s="56" t="e">
        <f t="shared" si="3"/>
        <v>#REF!</v>
      </c>
      <c r="N29" s="79" t="e">
        <f t="shared" si="3"/>
        <v>#REF!</v>
      </c>
      <c r="V29" s="16"/>
      <c r="W29" s="16"/>
      <c r="X29" s="16"/>
      <c r="Y29" s="16"/>
    </row>
    <row r="30" spans="1:25" x14ac:dyDescent="0.55000000000000004">
      <c r="A30" s="10"/>
      <c r="B30" s="119" t="s">
        <v>10</v>
      </c>
      <c r="C30" s="63">
        <v>41634</v>
      </c>
      <c r="D30" s="74" t="e">
        <f>#REF!</f>
        <v>#REF!</v>
      </c>
      <c r="E30" s="72" t="e">
        <f>#REF!</f>
        <v>#REF!</v>
      </c>
      <c r="F30" s="65" t="e">
        <f t="shared" si="0"/>
        <v>#REF!</v>
      </c>
      <c r="G30" s="66" t="e">
        <f>D30*G3</f>
        <v>#REF!</v>
      </c>
      <c r="H30" s="66" t="e">
        <f>E30*H3</f>
        <v>#REF!</v>
      </c>
      <c r="I30" s="67" t="e">
        <f t="shared" si="1"/>
        <v>#REF!</v>
      </c>
      <c r="J30" s="68"/>
      <c r="K30" s="76">
        <v>22.5</v>
      </c>
      <c r="L30" s="69">
        <v>15.4</v>
      </c>
      <c r="M30" s="64" t="e">
        <f t="shared" si="3"/>
        <v>#REF!</v>
      </c>
      <c r="N30" s="80" t="e">
        <f t="shared" si="3"/>
        <v>#REF!</v>
      </c>
      <c r="V30" s="16"/>
      <c r="W30" s="16"/>
      <c r="X30" s="16"/>
      <c r="Y30" s="16"/>
    </row>
    <row r="31" spans="1:25" s="68" customFormat="1" x14ac:dyDescent="0.55000000000000004">
      <c r="A31" s="62"/>
      <c r="B31" s="120" t="s">
        <v>11</v>
      </c>
      <c r="C31" s="55">
        <v>41635</v>
      </c>
      <c r="D31" s="73" t="e">
        <f>#REF!</f>
        <v>#REF!</v>
      </c>
      <c r="E31" s="71" t="e">
        <f>#REF!</f>
        <v>#REF!</v>
      </c>
      <c r="F31" s="57" t="e">
        <f t="shared" ref="F31" si="4">(D31+E31)/24</f>
        <v>#REF!</v>
      </c>
      <c r="G31" s="58" t="e">
        <f>D31*G3</f>
        <v>#REF!</v>
      </c>
      <c r="H31" s="58" t="e">
        <f>E31*H3</f>
        <v>#REF!</v>
      </c>
      <c r="I31" s="59" t="e">
        <f t="shared" si="1"/>
        <v>#REF!</v>
      </c>
      <c r="J31" s="60"/>
      <c r="K31" s="78">
        <v>22</v>
      </c>
      <c r="L31" s="56">
        <v>9</v>
      </c>
      <c r="M31" s="56" t="e">
        <f t="shared" ref="M31" si="5">D31-K31</f>
        <v>#REF!</v>
      </c>
      <c r="N31" s="79" t="e">
        <f t="shared" ref="N31" si="6">E31-L31</f>
        <v>#REF!</v>
      </c>
      <c r="V31" s="64"/>
      <c r="W31" s="65"/>
      <c r="X31" s="69"/>
      <c r="Y31" s="69"/>
    </row>
    <row r="32" spans="1:25" x14ac:dyDescent="0.55000000000000004">
      <c r="A32" s="10"/>
      <c r="B32" s="119" t="s">
        <v>12</v>
      </c>
      <c r="C32" s="63">
        <v>41636</v>
      </c>
      <c r="D32" s="74" t="e">
        <f>#REF!</f>
        <v>#REF!</v>
      </c>
      <c r="E32" s="72" t="e">
        <f>#REF!</f>
        <v>#REF!</v>
      </c>
      <c r="F32" s="65" t="e">
        <f t="shared" ref="F32" si="7">(D32+E32)/24</f>
        <v>#REF!</v>
      </c>
      <c r="G32" s="66" t="e">
        <f>D32*G3</f>
        <v>#REF!</v>
      </c>
      <c r="H32" s="66" t="e">
        <f>E32*H3</f>
        <v>#REF!</v>
      </c>
      <c r="I32" s="67" t="e">
        <f t="shared" si="1"/>
        <v>#REF!</v>
      </c>
      <c r="J32" s="68"/>
      <c r="K32" s="76">
        <v>24.6</v>
      </c>
      <c r="L32" s="69">
        <v>14.7</v>
      </c>
      <c r="M32" s="64" t="e">
        <f t="shared" ref="M32" si="8">D32-K32</f>
        <v>#REF!</v>
      </c>
      <c r="N32" s="80" t="e">
        <f t="shared" ref="N32" si="9">E32-L32</f>
        <v>#REF!</v>
      </c>
      <c r="V32" s="16"/>
      <c r="W32" s="16"/>
      <c r="X32" s="16"/>
      <c r="Y32" s="16"/>
    </row>
    <row r="33" spans="1:25" x14ac:dyDescent="0.55000000000000004">
      <c r="A33" s="10"/>
      <c r="B33" s="120" t="s">
        <v>13</v>
      </c>
      <c r="C33" s="55">
        <v>41637</v>
      </c>
      <c r="D33" s="73" t="e">
        <f>#REF!</f>
        <v>#REF!</v>
      </c>
      <c r="E33" s="71" t="e">
        <f>#REF!</f>
        <v>#REF!</v>
      </c>
      <c r="F33" s="57" t="e">
        <f t="shared" ref="F33" si="10">(D33+E33)/24</f>
        <v>#REF!</v>
      </c>
      <c r="G33" s="58" t="e">
        <f>D33*G3</f>
        <v>#REF!</v>
      </c>
      <c r="H33" s="58" t="e">
        <f>E33*H3</f>
        <v>#REF!</v>
      </c>
      <c r="I33" s="59" t="e">
        <f t="shared" si="1"/>
        <v>#REF!</v>
      </c>
      <c r="J33" s="60"/>
      <c r="K33" s="75">
        <v>23.2</v>
      </c>
      <c r="L33" s="61">
        <v>14.5</v>
      </c>
      <c r="M33" s="56" t="e">
        <f t="shared" ref="M33" si="11">D33-K33</f>
        <v>#REF!</v>
      </c>
      <c r="N33" s="79" t="e">
        <f t="shared" ref="N33" si="12">E33-L33</f>
        <v>#REF!</v>
      </c>
      <c r="V33" s="16"/>
      <c r="W33" s="16"/>
      <c r="X33" s="16"/>
      <c r="Y33" s="16"/>
    </row>
    <row r="34" spans="1:25" x14ac:dyDescent="0.55000000000000004">
      <c r="A34" s="10"/>
      <c r="B34" s="119" t="s">
        <v>14</v>
      </c>
      <c r="C34" s="63">
        <v>41638</v>
      </c>
      <c r="D34" s="74" t="e">
        <f>#REF!</f>
        <v>#REF!</v>
      </c>
      <c r="E34" s="72" t="e">
        <f>#REF!</f>
        <v>#REF!</v>
      </c>
      <c r="F34" s="65" t="e">
        <f t="shared" ref="F34" si="13">(D34+E34)/24</f>
        <v>#REF!</v>
      </c>
      <c r="G34" s="66" t="e">
        <f>D34*G3</f>
        <v>#REF!</v>
      </c>
      <c r="H34" s="66" t="e">
        <f>E34*H3</f>
        <v>#REF!</v>
      </c>
      <c r="I34" s="67" t="e">
        <f>H35+G34</f>
        <v>#REF!</v>
      </c>
      <c r="J34" s="68"/>
      <c r="K34" s="77">
        <v>25</v>
      </c>
      <c r="L34" s="69">
        <v>14.6</v>
      </c>
      <c r="M34" s="64" t="e">
        <f t="shared" ref="M34" si="14">D34-K34</f>
        <v>#REF!</v>
      </c>
      <c r="N34" s="80" t="e">
        <f t="shared" ref="N34" si="15">E34-L34</f>
        <v>#REF!</v>
      </c>
      <c r="V34" s="18"/>
      <c r="W34" s="16"/>
      <c r="X34" s="16"/>
      <c r="Y34" s="16"/>
    </row>
    <row r="35" spans="1:25" ht="14.7" thickBot="1" x14ac:dyDescent="0.6">
      <c r="A35" s="10"/>
      <c r="B35" s="121" t="s">
        <v>8</v>
      </c>
      <c r="C35" s="103">
        <v>41639</v>
      </c>
      <c r="D35" s="104" t="e">
        <f>#REF!</f>
        <v>#REF!</v>
      </c>
      <c r="E35" s="105" t="e">
        <f>#REF!</f>
        <v>#REF!</v>
      </c>
      <c r="F35" s="106" t="e">
        <f t="shared" ref="F35" si="16">(D35+E35)/24</f>
        <v>#REF!</v>
      </c>
      <c r="G35" s="107" t="e">
        <f>D35*G4</f>
        <v>#REF!</v>
      </c>
      <c r="H35" s="107" t="e">
        <f>E34*H3</f>
        <v>#REF!</v>
      </c>
      <c r="I35" s="108" t="e">
        <f>H36+G35</f>
        <v>#REF!</v>
      </c>
      <c r="J35" s="109"/>
      <c r="K35" s="116">
        <v>24</v>
      </c>
      <c r="L35" s="117">
        <v>11.3</v>
      </c>
      <c r="M35" s="111" t="e">
        <f t="shared" ref="M35" si="17">D35-K35</f>
        <v>#REF!</v>
      </c>
      <c r="N35" s="112" t="e">
        <f t="shared" ref="N35" si="18">E35-L35</f>
        <v>#REF!</v>
      </c>
      <c r="V35" s="18"/>
      <c r="W35" s="16"/>
      <c r="X35" s="16"/>
      <c r="Y35" s="16"/>
    </row>
    <row r="36" spans="1:25" x14ac:dyDescent="0.55000000000000004">
      <c r="A36" s="10"/>
      <c r="B36" s="12"/>
      <c r="C36" s="17"/>
      <c r="D36" s="18"/>
      <c r="E36" s="18"/>
      <c r="F36" s="18"/>
      <c r="G36" s="30"/>
      <c r="H36" s="30"/>
      <c r="I36" s="51"/>
      <c r="K36" s="18"/>
      <c r="L36" s="16"/>
      <c r="V36" s="18"/>
      <c r="W36" s="16"/>
    </row>
    <row r="37" spans="1:25" ht="16.8" x14ac:dyDescent="0.6">
      <c r="A37" s="13"/>
      <c r="B37" s="13"/>
      <c r="C37" s="15" t="s">
        <v>16</v>
      </c>
      <c r="D37" s="18" t="e">
        <f>SUM(D5:D35)</f>
        <v>#REF!</v>
      </c>
      <c r="E37" s="18" t="e">
        <f>SUM(E5:E36)</f>
        <v>#REF!</v>
      </c>
      <c r="F37" s="16"/>
      <c r="G37" s="29" t="e">
        <f>SUM(G5:G36)</f>
        <v>#REF!</v>
      </c>
      <c r="H37" s="29" t="e">
        <f>SUM(H5:H36)</f>
        <v>#REF!</v>
      </c>
      <c r="K37" s="18">
        <f>SUM(K5:K35)</f>
        <v>816.10000000000014</v>
      </c>
      <c r="L37" s="18">
        <f>SUM(L5:L35)</f>
        <v>478.70000000000005</v>
      </c>
      <c r="M37" s="18" t="e">
        <f>SUM(M5:M36)</f>
        <v>#REF!</v>
      </c>
      <c r="N37" s="18" t="e">
        <f>SUM(N5:N36)</f>
        <v>#REF!</v>
      </c>
      <c r="O37" s="91"/>
      <c r="P37" s="92" t="s">
        <v>47</v>
      </c>
      <c r="Q37" s="15"/>
      <c r="R37" s="15"/>
      <c r="S37" s="113">
        <v>2.4</v>
      </c>
      <c r="V37" s="18"/>
      <c r="W37" s="16"/>
    </row>
    <row r="38" spans="1:25" ht="15.6" x14ac:dyDescent="0.6">
      <c r="A38" s="13"/>
      <c r="B38" s="13"/>
      <c r="C38" s="15" t="s">
        <v>7</v>
      </c>
      <c r="D38" s="18" t="e">
        <f>SUM(D5:D37)/26</f>
        <v>#REF!</v>
      </c>
      <c r="E38" s="18" t="e">
        <f>E37/16</f>
        <v>#REF!</v>
      </c>
      <c r="F38" s="18"/>
      <c r="G38" s="30"/>
      <c r="H38" s="30"/>
      <c r="M38" s="83" t="e">
        <f>1-(K37/D37)</f>
        <v>#REF!</v>
      </c>
      <c r="N38" s="84" t="e">
        <f>1-(L37/E37)</f>
        <v>#REF!</v>
      </c>
      <c r="P38" s="15"/>
      <c r="Q38" s="15"/>
      <c r="R38" s="15"/>
      <c r="S38" s="113"/>
    </row>
    <row r="39" spans="1:25" ht="16.8" x14ac:dyDescent="0.6">
      <c r="C39" s="15" t="s">
        <v>15</v>
      </c>
      <c r="D39" s="26" t="e">
        <f>D38/24</f>
        <v>#REF!</v>
      </c>
      <c r="E39" s="26" t="e">
        <f>E38/24</f>
        <v>#REF!</v>
      </c>
      <c r="G39" s="29"/>
      <c r="H39" s="29"/>
      <c r="O39" s="48"/>
      <c r="P39" s="92" t="s">
        <v>48</v>
      </c>
      <c r="Q39" s="15"/>
      <c r="R39" s="15"/>
      <c r="S39" s="113">
        <v>2.8</v>
      </c>
    </row>
    <row r="40" spans="1:25" x14ac:dyDescent="0.55000000000000004">
      <c r="C40" s="15" t="s">
        <v>25</v>
      </c>
      <c r="D40" s="26"/>
      <c r="E40" s="26"/>
      <c r="G40" s="29">
        <v>7.88</v>
      </c>
      <c r="H40" s="29">
        <v>11.58</v>
      </c>
      <c r="M40" s="128" t="e">
        <f>M37*G3</f>
        <v>#REF!</v>
      </c>
      <c r="N40" s="127" t="e">
        <f>N37*H3</f>
        <v>#REF!</v>
      </c>
      <c r="O40" s="81"/>
      <c r="P40" s="82"/>
      <c r="Q40" s="81"/>
      <c r="R40" s="7"/>
    </row>
    <row r="41" spans="1:25" x14ac:dyDescent="0.55000000000000004">
      <c r="G41" s="29"/>
      <c r="H41" s="29"/>
    </row>
    <row r="42" spans="1:25" x14ac:dyDescent="0.55000000000000004">
      <c r="C42" s="32" t="s">
        <v>18</v>
      </c>
      <c r="G42" s="30"/>
      <c r="H42" s="29" t="e">
        <f>H40+G40+H37+G37</f>
        <v>#REF!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/>
  <dimension ref="A2:Y42"/>
  <sheetViews>
    <sheetView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3" width="11.41796875" style="2"/>
    <col min="4" max="4" width="14.41796875" style="2" bestFit="1" customWidth="1"/>
    <col min="5" max="5" width="13" style="10" customWidth="1"/>
    <col min="6" max="6" width="11.41796875" style="10" customWidth="1"/>
    <col min="7" max="8" width="11.41796875" style="2" customWidth="1"/>
    <col min="9" max="9" width="11.41796875" style="16" customWidth="1"/>
    <col min="10" max="10" width="5.68359375" style="2" customWidth="1"/>
    <col min="11" max="11" width="14.41796875" style="90" bestFit="1" customWidth="1"/>
    <col min="12" max="12" width="13" style="2" bestFit="1" customWidth="1"/>
    <col min="13" max="14" width="11.41796875" style="10"/>
    <col min="15" max="23" width="11.41796875" style="2"/>
    <col min="24" max="25" width="11.41796875" style="10"/>
    <col min="26" max="16384" width="11.41796875" style="2"/>
  </cols>
  <sheetData>
    <row r="2" spans="1:25" x14ac:dyDescent="0.55000000000000004">
      <c r="D2" s="9" t="s">
        <v>45</v>
      </c>
      <c r="K2" s="85" t="s">
        <v>46</v>
      </c>
      <c r="L2" s="15"/>
    </row>
    <row r="3" spans="1:25" x14ac:dyDescent="0.55000000000000004">
      <c r="C3" s="15"/>
      <c r="D3" s="123" t="s">
        <v>50</v>
      </c>
      <c r="E3" s="124" t="s">
        <v>51</v>
      </c>
      <c r="F3" s="20" t="s">
        <v>21</v>
      </c>
      <c r="G3" s="34">
        <v>0.17899999999999999</v>
      </c>
      <c r="H3" s="34">
        <v>0.26190000000000002</v>
      </c>
      <c r="I3" s="16" t="s">
        <v>16</v>
      </c>
      <c r="K3" s="125" t="s">
        <v>41</v>
      </c>
      <c r="L3" s="16" t="s">
        <v>42</v>
      </c>
      <c r="M3" s="8" t="s">
        <v>40</v>
      </c>
      <c r="N3" s="8"/>
      <c r="V3" s="15"/>
      <c r="W3" s="16"/>
      <c r="X3" s="8"/>
      <c r="Y3" s="8"/>
    </row>
    <row r="4" spans="1:25" ht="14.7" thickBot="1" x14ac:dyDescent="0.6">
      <c r="C4" s="15"/>
      <c r="D4" s="15"/>
      <c r="E4" s="16"/>
      <c r="F4" s="20"/>
      <c r="G4" s="27"/>
      <c r="H4" s="27"/>
      <c r="K4" s="86"/>
      <c r="L4" s="16"/>
      <c r="V4" s="15"/>
      <c r="W4" s="16"/>
    </row>
    <row r="5" spans="1:25" x14ac:dyDescent="0.55000000000000004">
      <c r="A5" s="12"/>
      <c r="B5" s="118" t="s">
        <v>9</v>
      </c>
      <c r="C5" s="93">
        <v>41640</v>
      </c>
      <c r="D5" s="94" t="e">
        <f>#REF!</f>
        <v>#REF!</v>
      </c>
      <c r="E5" s="95" t="e">
        <f>#REF!</f>
        <v>#REF!</v>
      </c>
      <c r="F5" s="96" t="e">
        <f t="shared" ref="F5:F8" si="0">(D5+E5)/24</f>
        <v>#REF!</v>
      </c>
      <c r="G5" s="97" t="e">
        <f>D5*G3</f>
        <v>#REF!</v>
      </c>
      <c r="H5" s="97" t="e">
        <f>E5*H3</f>
        <v>#REF!</v>
      </c>
      <c r="I5" s="98" t="e">
        <f>H5+G5</f>
        <v>#REF!</v>
      </c>
      <c r="J5" s="99"/>
      <c r="K5" s="100" t="e">
        <f>'Graphik Jan 13'!F7</f>
        <v>#REF!</v>
      </c>
      <c r="L5" s="101" t="e">
        <f>'Graphik Jan 13'!G7</f>
        <v>#REF!</v>
      </c>
      <c r="M5" s="101" t="e">
        <f t="shared" ref="M5:N7" si="1">D5-K5</f>
        <v>#REF!</v>
      </c>
      <c r="N5" s="102" t="e">
        <f t="shared" si="1"/>
        <v>#REF!</v>
      </c>
      <c r="V5" s="18"/>
      <c r="W5" s="18"/>
      <c r="X5" s="18"/>
      <c r="Y5" s="18"/>
    </row>
    <row r="6" spans="1:25" s="68" customFormat="1" x14ac:dyDescent="0.55000000000000004">
      <c r="A6" s="62"/>
      <c r="B6" s="122" t="s">
        <v>10</v>
      </c>
      <c r="C6" s="17">
        <v>41641</v>
      </c>
      <c r="D6" s="74" t="e">
        <f>#REF!</f>
        <v>#REF!</v>
      </c>
      <c r="E6" s="72" t="e">
        <f>#REF!</f>
        <v>#REF!</v>
      </c>
      <c r="F6" s="65" t="e">
        <f t="shared" si="0"/>
        <v>#REF!</v>
      </c>
      <c r="G6" s="66" t="e">
        <f>D6*G3</f>
        <v>#REF!</v>
      </c>
      <c r="H6" s="66" t="e">
        <f>E6*H3</f>
        <v>#REF!</v>
      </c>
      <c r="I6" s="67" t="e">
        <f t="shared" ref="I6:I35" si="2">H6+G6</f>
        <v>#REF!</v>
      </c>
      <c r="K6" s="87" t="e">
        <f>'Graphik Jan 13'!F8</f>
        <v>#REF!</v>
      </c>
      <c r="L6" s="64" t="e">
        <f>'Graphik Jan 13'!G8</f>
        <v>#REF!</v>
      </c>
      <c r="M6" s="64" t="e">
        <f t="shared" si="1"/>
        <v>#REF!</v>
      </c>
      <c r="N6" s="80" t="e">
        <f t="shared" si="1"/>
        <v>#REF!</v>
      </c>
      <c r="V6" s="69"/>
      <c r="W6" s="69"/>
      <c r="X6" s="64"/>
      <c r="Y6" s="64"/>
    </row>
    <row r="7" spans="1:25" s="68" customFormat="1" x14ac:dyDescent="0.55000000000000004">
      <c r="A7" s="62"/>
      <c r="B7" s="120" t="s">
        <v>11</v>
      </c>
      <c r="C7" s="55">
        <v>41642</v>
      </c>
      <c r="D7" s="73" t="e">
        <f>#REF!</f>
        <v>#REF!</v>
      </c>
      <c r="E7" s="71" t="e">
        <f>#REF!</f>
        <v>#REF!</v>
      </c>
      <c r="F7" s="57" t="e">
        <f t="shared" si="0"/>
        <v>#REF!</v>
      </c>
      <c r="G7" s="58" t="e">
        <f>D7*G3</f>
        <v>#REF!</v>
      </c>
      <c r="H7" s="58" t="e">
        <f>E7*H3</f>
        <v>#REF!</v>
      </c>
      <c r="I7" s="59" t="e">
        <f t="shared" si="2"/>
        <v>#REF!</v>
      </c>
      <c r="J7" s="60"/>
      <c r="K7" s="89" t="e">
        <f>'Graphik Jan 13'!F9</f>
        <v>#REF!</v>
      </c>
      <c r="L7" s="56" t="e">
        <f>'Graphik Jan 13'!G9</f>
        <v>#REF!</v>
      </c>
      <c r="M7" s="56" t="e">
        <f t="shared" si="1"/>
        <v>#REF!</v>
      </c>
      <c r="N7" s="79" t="e">
        <f t="shared" si="1"/>
        <v>#REF!</v>
      </c>
      <c r="V7" s="69"/>
      <c r="W7" s="69"/>
      <c r="X7" s="64"/>
      <c r="Y7" s="64"/>
    </row>
    <row r="8" spans="1:25" s="68" customFormat="1" x14ac:dyDescent="0.55000000000000004">
      <c r="A8" s="62"/>
      <c r="B8" s="119" t="s">
        <v>12</v>
      </c>
      <c r="C8" s="63">
        <v>41643</v>
      </c>
      <c r="D8" s="74" t="e">
        <f>#REF!</f>
        <v>#REF!</v>
      </c>
      <c r="E8" s="72" t="e">
        <f>#REF!</f>
        <v>#REF!</v>
      </c>
      <c r="F8" s="65" t="e">
        <f t="shared" si="0"/>
        <v>#REF!</v>
      </c>
      <c r="G8" s="66" t="e">
        <f>D8*G3</f>
        <v>#REF!</v>
      </c>
      <c r="H8" s="66" t="e">
        <f>E8*H3</f>
        <v>#REF!</v>
      </c>
      <c r="I8" s="67" t="e">
        <f t="shared" si="2"/>
        <v>#REF!</v>
      </c>
      <c r="K8" s="87" t="e">
        <f>'Graphik Jan 13'!F10</f>
        <v>#REF!</v>
      </c>
      <c r="L8" s="64" t="e">
        <f>'Graphik Jan 13'!G10</f>
        <v>#REF!</v>
      </c>
      <c r="M8" s="64" t="e">
        <f t="shared" ref="M8" si="3">D8-K8</f>
        <v>#REF!</v>
      </c>
      <c r="N8" s="80" t="e">
        <f t="shared" ref="N8" si="4">E8-L8</f>
        <v>#REF!</v>
      </c>
      <c r="V8" s="69"/>
      <c r="W8" s="64"/>
      <c r="X8" s="64"/>
      <c r="Y8" s="64"/>
    </row>
    <row r="9" spans="1:25" s="68" customFormat="1" x14ac:dyDescent="0.55000000000000004">
      <c r="A9" s="62"/>
      <c r="B9" s="120" t="s">
        <v>13</v>
      </c>
      <c r="C9" s="55">
        <v>41644</v>
      </c>
      <c r="D9" s="73" t="e">
        <f>#REF!</f>
        <v>#REF!</v>
      </c>
      <c r="E9" s="71" t="e">
        <f>#REF!</f>
        <v>#REF!</v>
      </c>
      <c r="F9" s="57" t="e">
        <f t="shared" ref="F9" si="5">(D9+E9)/24</f>
        <v>#REF!</v>
      </c>
      <c r="G9" s="58" t="e">
        <f>D9*G3</f>
        <v>#REF!</v>
      </c>
      <c r="H9" s="58" t="e">
        <f>E9*H3</f>
        <v>#REF!</v>
      </c>
      <c r="I9" s="59" t="e">
        <f t="shared" si="2"/>
        <v>#REF!</v>
      </c>
      <c r="J9" s="60"/>
      <c r="K9" s="89" t="e">
        <f>'Graphik Jan 13'!F11</f>
        <v>#REF!</v>
      </c>
      <c r="L9" s="56" t="e">
        <f>'Graphik Jan 13'!G11</f>
        <v>#REF!</v>
      </c>
      <c r="M9" s="56" t="e">
        <f t="shared" ref="M9" si="6">D9-K9</f>
        <v>#REF!</v>
      </c>
      <c r="N9" s="79" t="e">
        <f t="shared" ref="N9" si="7">E9-L9</f>
        <v>#REF!</v>
      </c>
      <c r="V9" s="64"/>
      <c r="W9" s="69"/>
      <c r="X9" s="64"/>
      <c r="Y9" s="64"/>
    </row>
    <row r="10" spans="1:25" s="68" customFormat="1" x14ac:dyDescent="0.55000000000000004">
      <c r="A10" s="62"/>
      <c r="B10" s="122" t="s">
        <v>14</v>
      </c>
      <c r="C10" s="17">
        <v>41645</v>
      </c>
      <c r="D10" s="74" t="e">
        <f>#REF!</f>
        <v>#REF!</v>
      </c>
      <c r="E10" s="72" t="e">
        <f>#REF!</f>
        <v>#REF!</v>
      </c>
      <c r="F10" s="65" t="e">
        <f t="shared" ref="F10" si="8">(D10+E10)/24</f>
        <v>#REF!</v>
      </c>
      <c r="G10" s="66" t="e">
        <f>D10*G3</f>
        <v>#REF!</v>
      </c>
      <c r="H10" s="66" t="e">
        <f>E10*H3</f>
        <v>#REF!</v>
      </c>
      <c r="I10" s="67" t="e">
        <f t="shared" si="2"/>
        <v>#REF!</v>
      </c>
      <c r="K10" s="87" t="e">
        <f>'Graphik Jan 13'!F12</f>
        <v>#REF!</v>
      </c>
      <c r="L10" s="64" t="e">
        <f>'Graphik Jan 13'!G12</f>
        <v>#REF!</v>
      </c>
      <c r="M10" s="64" t="e">
        <f t="shared" ref="M10" si="9">D10-K10</f>
        <v>#REF!</v>
      </c>
      <c r="N10" s="80" t="e">
        <f t="shared" ref="N10" si="10">E10-L10</f>
        <v>#REF!</v>
      </c>
      <c r="V10" s="69"/>
      <c r="W10" s="69"/>
      <c r="X10" s="64"/>
      <c r="Y10" s="64"/>
    </row>
    <row r="11" spans="1:25" s="68" customFormat="1" x14ac:dyDescent="0.55000000000000004">
      <c r="A11" s="62"/>
      <c r="B11" s="120" t="s">
        <v>8</v>
      </c>
      <c r="C11" s="55">
        <v>41646</v>
      </c>
      <c r="D11" s="73" t="e">
        <f>#REF!</f>
        <v>#REF!</v>
      </c>
      <c r="E11" s="71" t="e">
        <f>#REF!</f>
        <v>#REF!</v>
      </c>
      <c r="F11" s="57" t="e">
        <f t="shared" ref="F11" si="11">(D11+E11)/24</f>
        <v>#REF!</v>
      </c>
      <c r="G11" s="58" t="e">
        <f>D11*G3</f>
        <v>#REF!</v>
      </c>
      <c r="H11" s="58" t="e">
        <f>E11*H3</f>
        <v>#REF!</v>
      </c>
      <c r="I11" s="59" t="e">
        <f t="shared" si="2"/>
        <v>#REF!</v>
      </c>
      <c r="J11" s="60"/>
      <c r="K11" s="89" t="e">
        <f>'Graphik Jan 13'!F13</f>
        <v>#REF!</v>
      </c>
      <c r="L11" s="56" t="e">
        <f>'Graphik Jan 13'!G13</f>
        <v>#REF!</v>
      </c>
      <c r="M11" s="56" t="e">
        <f t="shared" ref="M11" si="12">D11-K11</f>
        <v>#REF!</v>
      </c>
      <c r="N11" s="79" t="e">
        <f t="shared" ref="N11" si="13">E11-L11</f>
        <v>#REF!</v>
      </c>
      <c r="V11" s="70"/>
      <c r="W11" s="69"/>
      <c r="X11" s="64"/>
      <c r="Y11" s="64"/>
    </row>
    <row r="12" spans="1:25" s="68" customFormat="1" x14ac:dyDescent="0.55000000000000004">
      <c r="A12" s="62"/>
      <c r="B12" s="122" t="s">
        <v>9</v>
      </c>
      <c r="C12" s="17">
        <v>41647</v>
      </c>
      <c r="D12" s="74" t="e">
        <f>#REF!</f>
        <v>#REF!</v>
      </c>
      <c r="E12" s="72" t="e">
        <f>#REF!</f>
        <v>#REF!</v>
      </c>
      <c r="F12" s="65" t="e">
        <f t="shared" ref="F12" si="14">(D12+E12)/24</f>
        <v>#REF!</v>
      </c>
      <c r="G12" s="66" t="e">
        <f>D12*G3</f>
        <v>#REF!</v>
      </c>
      <c r="H12" s="66" t="e">
        <f>E12*H3</f>
        <v>#REF!</v>
      </c>
      <c r="I12" s="67" t="e">
        <f t="shared" si="2"/>
        <v>#REF!</v>
      </c>
      <c r="K12" s="87" t="e">
        <f>'Graphik Jan 13'!F14</f>
        <v>#REF!</v>
      </c>
      <c r="L12" s="64" t="e">
        <f>'Graphik Jan 13'!G14</f>
        <v>#REF!</v>
      </c>
      <c r="M12" s="64" t="e">
        <f t="shared" ref="M12" si="15">D12-K12</f>
        <v>#REF!</v>
      </c>
      <c r="N12" s="80" t="e">
        <f t="shared" ref="N12" si="16">E12-L12</f>
        <v>#REF!</v>
      </c>
      <c r="V12" s="69"/>
      <c r="W12" s="69"/>
      <c r="X12" s="64"/>
      <c r="Y12" s="64"/>
    </row>
    <row r="13" spans="1:25" s="68" customFormat="1" x14ac:dyDescent="0.55000000000000004">
      <c r="A13" s="62"/>
      <c r="B13" s="120" t="s">
        <v>10</v>
      </c>
      <c r="C13" s="55">
        <v>41648</v>
      </c>
      <c r="D13" s="73" t="e">
        <f>#REF!</f>
        <v>#REF!</v>
      </c>
      <c r="E13" s="71" t="e">
        <f>#REF!</f>
        <v>#REF!</v>
      </c>
      <c r="F13" s="57" t="e">
        <f t="shared" ref="F13" si="17">(D13+E13)/24</f>
        <v>#REF!</v>
      </c>
      <c r="G13" s="58" t="e">
        <f>D13*G3</f>
        <v>#REF!</v>
      </c>
      <c r="H13" s="58" t="e">
        <f>E13*H3</f>
        <v>#REF!</v>
      </c>
      <c r="I13" s="59" t="e">
        <f t="shared" si="2"/>
        <v>#REF!</v>
      </c>
      <c r="J13" s="60"/>
      <c r="K13" s="89" t="e">
        <f>'Graphik Jan 13'!F15</f>
        <v>#REF!</v>
      </c>
      <c r="L13" s="56" t="e">
        <f>'Graphik Jan 13'!G15</f>
        <v>#REF!</v>
      </c>
      <c r="M13" s="56" t="e">
        <f t="shared" ref="M13" si="18">D13-K13</f>
        <v>#REF!</v>
      </c>
      <c r="N13" s="79" t="e">
        <f t="shared" ref="N13" si="19">E13-L13</f>
        <v>#REF!</v>
      </c>
      <c r="V13" s="69"/>
      <c r="W13" s="64"/>
      <c r="X13" s="64"/>
      <c r="Y13" s="64"/>
    </row>
    <row r="14" spans="1:25" s="68" customFormat="1" x14ac:dyDescent="0.55000000000000004">
      <c r="A14" s="62"/>
      <c r="B14" s="122" t="s">
        <v>11</v>
      </c>
      <c r="C14" s="17">
        <v>41649</v>
      </c>
      <c r="D14" s="74" t="e">
        <f>#REF!</f>
        <v>#REF!</v>
      </c>
      <c r="E14" s="72" t="e">
        <f>#REF!</f>
        <v>#REF!</v>
      </c>
      <c r="F14" s="65" t="e">
        <f t="shared" ref="F14:F15" si="20">(D14+E14)/24</f>
        <v>#REF!</v>
      </c>
      <c r="G14" s="66" t="e">
        <f>D14*G3</f>
        <v>#REF!</v>
      </c>
      <c r="H14" s="66" t="e">
        <f>E14*H3</f>
        <v>#REF!</v>
      </c>
      <c r="I14" s="67" t="e">
        <f t="shared" si="2"/>
        <v>#REF!</v>
      </c>
      <c r="K14" s="87" t="e">
        <f>'Graphik Jan 13'!F16</f>
        <v>#REF!</v>
      </c>
      <c r="L14" s="64" t="e">
        <f>'Graphik Jan 13'!G16</f>
        <v>#REF!</v>
      </c>
      <c r="M14" s="64" t="e">
        <f t="shared" ref="M14:M15" si="21">D14-K14</f>
        <v>#REF!</v>
      </c>
      <c r="N14" s="80" t="e">
        <f t="shared" ref="N14:N15" si="22">E14-L14</f>
        <v>#REF!</v>
      </c>
      <c r="V14" s="69"/>
      <c r="W14" s="64"/>
      <c r="X14" s="64"/>
      <c r="Y14" s="64"/>
    </row>
    <row r="15" spans="1:25" s="68" customFormat="1" x14ac:dyDescent="0.55000000000000004">
      <c r="A15" s="62"/>
      <c r="B15" s="120" t="s">
        <v>12</v>
      </c>
      <c r="C15" s="55">
        <v>41650</v>
      </c>
      <c r="D15" s="73" t="e">
        <f>#REF!</f>
        <v>#REF!</v>
      </c>
      <c r="E15" s="71" t="e">
        <f>#REF!</f>
        <v>#REF!</v>
      </c>
      <c r="F15" s="57" t="e">
        <f t="shared" si="20"/>
        <v>#REF!</v>
      </c>
      <c r="G15" s="58" t="e">
        <f>D15*G3</f>
        <v>#REF!</v>
      </c>
      <c r="H15" s="58" t="e">
        <f>E15*H3</f>
        <v>#REF!</v>
      </c>
      <c r="I15" s="59" t="e">
        <f t="shared" si="2"/>
        <v>#REF!</v>
      </c>
      <c r="J15" s="60"/>
      <c r="K15" s="89" t="e">
        <f>'Graphik Jan 13'!F17</f>
        <v>#REF!</v>
      </c>
      <c r="L15" s="56" t="e">
        <f>'Graphik Jan 13'!G17</f>
        <v>#REF!</v>
      </c>
      <c r="M15" s="56" t="e">
        <f t="shared" si="21"/>
        <v>#REF!</v>
      </c>
      <c r="N15" s="79" t="e">
        <f t="shared" si="22"/>
        <v>#REF!</v>
      </c>
      <c r="V15" s="69"/>
      <c r="W15" s="64"/>
      <c r="X15" s="64"/>
      <c r="Y15" s="64"/>
    </row>
    <row r="16" spans="1:25" s="68" customFormat="1" x14ac:dyDescent="0.55000000000000004">
      <c r="A16" s="62"/>
      <c r="B16" s="122" t="s">
        <v>13</v>
      </c>
      <c r="C16" s="17">
        <v>41651</v>
      </c>
      <c r="D16" s="74" t="e">
        <f>#REF!</f>
        <v>#REF!</v>
      </c>
      <c r="E16" s="72" t="e">
        <f>#REF!</f>
        <v>#REF!</v>
      </c>
      <c r="F16" s="65" t="e">
        <f t="shared" ref="F16" si="23">(D16+E16)/24</f>
        <v>#REF!</v>
      </c>
      <c r="G16" s="66" t="e">
        <f>D16*G3</f>
        <v>#REF!</v>
      </c>
      <c r="H16" s="66" t="e">
        <f>E16*H3</f>
        <v>#REF!</v>
      </c>
      <c r="I16" s="67" t="e">
        <f t="shared" si="2"/>
        <v>#REF!</v>
      </c>
      <c r="K16" s="87" t="e">
        <f>'Graphik Jan 13'!F18</f>
        <v>#REF!</v>
      </c>
      <c r="L16" s="64" t="e">
        <f>'Graphik Jan 13'!G18</f>
        <v>#REF!</v>
      </c>
      <c r="M16" s="64" t="e">
        <f t="shared" ref="M16" si="24">D16-K16</f>
        <v>#REF!</v>
      </c>
      <c r="N16" s="80" t="e">
        <f t="shared" ref="N16" si="25">E16-L16</f>
        <v>#REF!</v>
      </c>
      <c r="V16" s="69"/>
      <c r="W16" s="69"/>
      <c r="X16" s="69"/>
      <c r="Y16" s="69"/>
    </row>
    <row r="17" spans="1:25" s="68" customFormat="1" x14ac:dyDescent="0.55000000000000004">
      <c r="A17" s="62"/>
      <c r="B17" s="120" t="s">
        <v>14</v>
      </c>
      <c r="C17" s="55">
        <v>41652</v>
      </c>
      <c r="D17" s="73" t="e">
        <f>#REF!</f>
        <v>#REF!</v>
      </c>
      <c r="E17" s="71" t="e">
        <f>#REF!</f>
        <v>#REF!</v>
      </c>
      <c r="F17" s="57" t="e">
        <f t="shared" ref="F17" si="26">(D17+E17)/24</f>
        <v>#REF!</v>
      </c>
      <c r="G17" s="58" t="e">
        <f>D17*G3</f>
        <v>#REF!</v>
      </c>
      <c r="H17" s="58" t="e">
        <f>E17*H3</f>
        <v>#REF!</v>
      </c>
      <c r="I17" s="59" t="e">
        <f t="shared" si="2"/>
        <v>#REF!</v>
      </c>
      <c r="J17" s="60"/>
      <c r="K17" s="89" t="e">
        <f>'Graphik Jan 13'!F19</f>
        <v>#REF!</v>
      </c>
      <c r="L17" s="56" t="e">
        <f>'Graphik Jan 13'!G19</f>
        <v>#REF!</v>
      </c>
      <c r="M17" s="56" t="e">
        <f t="shared" ref="M17" si="27">D17-K17</f>
        <v>#REF!</v>
      </c>
      <c r="N17" s="79" t="e">
        <f t="shared" ref="N17" si="28">E17-L17</f>
        <v>#REF!</v>
      </c>
      <c r="V17" s="69"/>
      <c r="W17" s="69"/>
      <c r="X17" s="69"/>
      <c r="Y17" s="69"/>
    </row>
    <row r="18" spans="1:25" s="68" customFormat="1" x14ac:dyDescent="0.55000000000000004">
      <c r="A18" s="62"/>
      <c r="B18" s="122" t="s">
        <v>8</v>
      </c>
      <c r="C18" s="17">
        <v>41653</v>
      </c>
      <c r="D18" s="74" t="e">
        <f>#REF!</f>
        <v>#REF!</v>
      </c>
      <c r="E18" s="72" t="e">
        <f>#REF!</f>
        <v>#REF!</v>
      </c>
      <c r="F18" s="65" t="e">
        <f t="shared" ref="F18" si="29">(D18+E18)/24</f>
        <v>#REF!</v>
      </c>
      <c r="G18" s="66" t="e">
        <f>D18*G3</f>
        <v>#REF!</v>
      </c>
      <c r="H18" s="66" t="e">
        <f>E18*H3</f>
        <v>#REF!</v>
      </c>
      <c r="I18" s="67" t="e">
        <f t="shared" si="2"/>
        <v>#REF!</v>
      </c>
      <c r="K18" s="87" t="e">
        <f>'Graphik Jan 13'!F20</f>
        <v>#REF!</v>
      </c>
      <c r="L18" s="64" t="e">
        <f>'Graphik Jan 13'!G20</f>
        <v>#REF!</v>
      </c>
      <c r="M18" s="64" t="e">
        <f t="shared" ref="M18" si="30">D18-K18</f>
        <v>#REF!</v>
      </c>
      <c r="N18" s="80" t="e">
        <f t="shared" ref="N18" si="31">E18-L18</f>
        <v>#REF!</v>
      </c>
      <c r="V18" s="69"/>
      <c r="W18" s="69"/>
      <c r="X18" s="69"/>
      <c r="Y18" s="69"/>
    </row>
    <row r="19" spans="1:25" x14ac:dyDescent="0.55000000000000004">
      <c r="A19" s="10"/>
      <c r="B19" s="120" t="s">
        <v>9</v>
      </c>
      <c r="C19" s="55">
        <v>41654</v>
      </c>
      <c r="D19" s="73" t="e">
        <f>#REF!</f>
        <v>#REF!</v>
      </c>
      <c r="E19" s="71" t="e">
        <f>#REF!</f>
        <v>#REF!</v>
      </c>
      <c r="F19" s="57" t="e">
        <f t="shared" ref="F19" si="32">(D19+E19)/24</f>
        <v>#REF!</v>
      </c>
      <c r="G19" s="58" t="e">
        <f>D19*G3</f>
        <v>#REF!</v>
      </c>
      <c r="H19" s="58" t="e">
        <f>E19*H3</f>
        <v>#REF!</v>
      </c>
      <c r="I19" s="59" t="e">
        <f t="shared" si="2"/>
        <v>#REF!</v>
      </c>
      <c r="J19" s="60"/>
      <c r="K19" s="89" t="e">
        <f>'Graphik Jan 13'!F21</f>
        <v>#REF!</v>
      </c>
      <c r="L19" s="56" t="e">
        <f>'Graphik Jan 13'!G21</f>
        <v>#REF!</v>
      </c>
      <c r="M19" s="56" t="e">
        <f t="shared" ref="M19" si="33">D19-K19</f>
        <v>#REF!</v>
      </c>
      <c r="N19" s="79" t="e">
        <f t="shared" ref="N19" si="34">E19-L19</f>
        <v>#REF!</v>
      </c>
      <c r="V19" s="16"/>
      <c r="W19" s="18"/>
      <c r="X19" s="16"/>
      <c r="Y19" s="16"/>
    </row>
    <row r="20" spans="1:25" x14ac:dyDescent="0.55000000000000004">
      <c r="A20" s="10"/>
      <c r="B20" s="122" t="s">
        <v>10</v>
      </c>
      <c r="C20" s="17">
        <v>41655</v>
      </c>
      <c r="D20" s="74" t="e">
        <f>#REF!</f>
        <v>#REF!</v>
      </c>
      <c r="E20" s="72" t="e">
        <f>#REF!</f>
        <v>#REF!</v>
      </c>
      <c r="F20" s="65" t="e">
        <f t="shared" ref="F20:F21" si="35">(D20+E20)/24</f>
        <v>#REF!</v>
      </c>
      <c r="G20" s="66" t="e">
        <f>D20*G3</f>
        <v>#REF!</v>
      </c>
      <c r="H20" s="66" t="e">
        <f>E20*H3</f>
        <v>#REF!</v>
      </c>
      <c r="I20" s="67" t="e">
        <f t="shared" si="2"/>
        <v>#REF!</v>
      </c>
      <c r="J20" s="68"/>
      <c r="K20" s="87" t="e">
        <f>'Graphik Jan 13'!F22</f>
        <v>#REF!</v>
      </c>
      <c r="L20" s="64" t="e">
        <f>'Graphik Jan 13'!G22</f>
        <v>#REF!</v>
      </c>
      <c r="M20" s="64" t="e">
        <f t="shared" ref="M20:M21" si="36">D20-K20</f>
        <v>#REF!</v>
      </c>
      <c r="N20" s="80" t="e">
        <f t="shared" ref="N20:N21" si="37">E20-L20</f>
        <v>#REF!</v>
      </c>
      <c r="V20" s="16"/>
      <c r="W20" s="16"/>
      <c r="X20" s="18"/>
      <c r="Y20" s="16"/>
    </row>
    <row r="21" spans="1:25" x14ac:dyDescent="0.55000000000000004">
      <c r="A21" s="10"/>
      <c r="B21" s="120" t="s">
        <v>11</v>
      </c>
      <c r="C21" s="55">
        <v>41656</v>
      </c>
      <c r="D21" s="73" t="e">
        <f>#REF!</f>
        <v>#REF!</v>
      </c>
      <c r="E21" s="71" t="e">
        <f>#REF!</f>
        <v>#REF!</v>
      </c>
      <c r="F21" s="57" t="e">
        <f t="shared" si="35"/>
        <v>#REF!</v>
      </c>
      <c r="G21" s="58" t="e">
        <f>D21*G3</f>
        <v>#REF!</v>
      </c>
      <c r="H21" s="58" t="e">
        <f>E21*H3</f>
        <v>#REF!</v>
      </c>
      <c r="I21" s="59" t="e">
        <f t="shared" si="2"/>
        <v>#REF!</v>
      </c>
      <c r="J21" s="60"/>
      <c r="K21" s="89" t="e">
        <f>'Graphik Jan 13'!F23</f>
        <v>#REF!</v>
      </c>
      <c r="L21" s="56" t="e">
        <f>'Graphik Jan 13'!G23</f>
        <v>#REF!</v>
      </c>
      <c r="M21" s="56" t="e">
        <f t="shared" si="36"/>
        <v>#REF!</v>
      </c>
      <c r="N21" s="79" t="e">
        <f t="shared" si="37"/>
        <v>#REF!</v>
      </c>
      <c r="V21" s="16"/>
      <c r="W21" s="16"/>
      <c r="X21" s="27"/>
      <c r="Y21" s="16"/>
    </row>
    <row r="22" spans="1:25" x14ac:dyDescent="0.55000000000000004">
      <c r="A22" s="10"/>
      <c r="B22" s="122" t="s">
        <v>12</v>
      </c>
      <c r="C22" s="17">
        <v>41657</v>
      </c>
      <c r="D22" s="74" t="e">
        <f>#REF!</f>
        <v>#REF!</v>
      </c>
      <c r="E22" s="72" t="e">
        <f>#REF!</f>
        <v>#REF!</v>
      </c>
      <c r="F22" s="65" t="e">
        <f t="shared" ref="F22" si="38">(D22+E22)/24</f>
        <v>#REF!</v>
      </c>
      <c r="G22" s="66" t="e">
        <f>D22*G3</f>
        <v>#REF!</v>
      </c>
      <c r="H22" s="66" t="e">
        <f>E22*H3</f>
        <v>#REF!</v>
      </c>
      <c r="I22" s="67" t="e">
        <f t="shared" si="2"/>
        <v>#REF!</v>
      </c>
      <c r="J22" s="68"/>
      <c r="K22" s="87" t="e">
        <f>'Graphik Jan 13'!F24</f>
        <v>#REF!</v>
      </c>
      <c r="L22" s="64" t="e">
        <f>'Graphik Jan 13'!G24</f>
        <v>#REF!</v>
      </c>
      <c r="M22" s="64" t="e">
        <f t="shared" ref="M22" si="39">D22-K22</f>
        <v>#REF!</v>
      </c>
      <c r="N22" s="80" t="e">
        <f t="shared" ref="N22" si="40">E22-L22</f>
        <v>#REF!</v>
      </c>
      <c r="V22" s="16"/>
      <c r="W22" s="16"/>
      <c r="X22" s="16"/>
      <c r="Y22" s="16"/>
    </row>
    <row r="23" spans="1:25" x14ac:dyDescent="0.55000000000000004">
      <c r="A23" s="10"/>
      <c r="B23" s="120" t="s">
        <v>13</v>
      </c>
      <c r="C23" s="55">
        <v>41658</v>
      </c>
      <c r="D23" s="73" t="e">
        <f>#REF!</f>
        <v>#REF!</v>
      </c>
      <c r="E23" s="71" t="e">
        <f>#REF!</f>
        <v>#REF!</v>
      </c>
      <c r="F23" s="57" t="e">
        <f t="shared" ref="F23" si="41">(D23+E23)/24</f>
        <v>#REF!</v>
      </c>
      <c r="G23" s="58" t="e">
        <f>D23*G3</f>
        <v>#REF!</v>
      </c>
      <c r="H23" s="58" t="e">
        <f>E23*H3</f>
        <v>#REF!</v>
      </c>
      <c r="I23" s="59" t="e">
        <f t="shared" si="2"/>
        <v>#REF!</v>
      </c>
      <c r="J23" s="60"/>
      <c r="K23" s="89" t="e">
        <f>'Graphik Jan 13'!F25</f>
        <v>#REF!</v>
      </c>
      <c r="L23" s="56" t="e">
        <f>'Graphik Jan 13'!G25</f>
        <v>#REF!</v>
      </c>
      <c r="M23" s="56" t="e">
        <f t="shared" ref="M23" si="42">D23-K23</f>
        <v>#REF!</v>
      </c>
      <c r="N23" s="79" t="e">
        <f t="shared" ref="N23" si="43">E23-L23</f>
        <v>#REF!</v>
      </c>
      <c r="V23" s="18"/>
      <c r="W23" s="16"/>
      <c r="X23" s="16"/>
      <c r="Y23" s="16"/>
    </row>
    <row r="24" spans="1:25" x14ac:dyDescent="0.55000000000000004">
      <c r="A24" s="10"/>
      <c r="B24" s="122" t="s">
        <v>14</v>
      </c>
      <c r="C24" s="17">
        <v>41659</v>
      </c>
      <c r="D24" s="74" t="e">
        <f>#REF!</f>
        <v>#REF!</v>
      </c>
      <c r="E24" s="72" t="e">
        <f>#REF!</f>
        <v>#REF!</v>
      </c>
      <c r="F24" s="65" t="e">
        <f t="shared" ref="F24" si="44">(D24+E24)/24</f>
        <v>#REF!</v>
      </c>
      <c r="G24" s="66" t="e">
        <f>D24*G3</f>
        <v>#REF!</v>
      </c>
      <c r="H24" s="66" t="e">
        <f>E24*H3</f>
        <v>#REF!</v>
      </c>
      <c r="I24" s="67" t="e">
        <f t="shared" si="2"/>
        <v>#REF!</v>
      </c>
      <c r="J24" s="68"/>
      <c r="K24" s="87" t="e">
        <f>'Graphik Jan 13'!F26</f>
        <v>#REF!</v>
      </c>
      <c r="L24" s="64" t="e">
        <f>'Graphik Jan 13'!G26</f>
        <v>#REF!</v>
      </c>
      <c r="M24" s="64" t="e">
        <f t="shared" ref="M24" si="45">D24-K24</f>
        <v>#REF!</v>
      </c>
      <c r="N24" s="80" t="e">
        <f t="shared" ref="N24" si="46">E24-L24</f>
        <v>#REF!</v>
      </c>
      <c r="V24" s="16"/>
      <c r="W24" s="16"/>
      <c r="X24" s="16"/>
      <c r="Y24" s="16"/>
    </row>
    <row r="25" spans="1:25" x14ac:dyDescent="0.55000000000000004">
      <c r="A25" s="10"/>
      <c r="B25" s="120" t="s">
        <v>8</v>
      </c>
      <c r="C25" s="55">
        <v>41660</v>
      </c>
      <c r="D25" s="73" t="e">
        <f>#REF!</f>
        <v>#REF!</v>
      </c>
      <c r="E25" s="71" t="e">
        <f>#REF!</f>
        <v>#REF!</v>
      </c>
      <c r="F25" s="57" t="e">
        <f t="shared" ref="F25" si="47">(D25+E25)/24</f>
        <v>#REF!</v>
      </c>
      <c r="G25" s="58" t="e">
        <f>D25*G3</f>
        <v>#REF!</v>
      </c>
      <c r="H25" s="58" t="e">
        <f>E25*H3</f>
        <v>#REF!</v>
      </c>
      <c r="I25" s="59" t="e">
        <f t="shared" si="2"/>
        <v>#REF!</v>
      </c>
      <c r="J25" s="60"/>
      <c r="K25" s="89" t="e">
        <f>'Graphik Jan 13'!F27</f>
        <v>#REF!</v>
      </c>
      <c r="L25" s="56" t="e">
        <f>'Graphik Jan 13'!G27</f>
        <v>#REF!</v>
      </c>
      <c r="M25" s="56" t="e">
        <f t="shared" ref="M25" si="48">D25-K25</f>
        <v>#REF!</v>
      </c>
      <c r="N25" s="79" t="e">
        <f t="shared" ref="N25" si="49">E25-L25</f>
        <v>#REF!</v>
      </c>
      <c r="V25" s="18"/>
      <c r="W25" s="16"/>
      <c r="X25" s="16"/>
      <c r="Y25" s="16"/>
    </row>
    <row r="26" spans="1:25" x14ac:dyDescent="0.55000000000000004">
      <c r="A26" s="10"/>
      <c r="B26" s="122" t="s">
        <v>9</v>
      </c>
      <c r="C26" s="17">
        <v>41661</v>
      </c>
      <c r="D26" s="74" t="e">
        <f>#REF!</f>
        <v>#REF!</v>
      </c>
      <c r="E26" s="72" t="e">
        <f>#REF!</f>
        <v>#REF!</v>
      </c>
      <c r="F26" s="65" t="e">
        <f t="shared" ref="F26" si="50">(D26+E26)/24</f>
        <v>#REF!</v>
      </c>
      <c r="G26" s="66" t="e">
        <f>D26*G3</f>
        <v>#REF!</v>
      </c>
      <c r="H26" s="66" t="e">
        <f>E26*H3</f>
        <v>#REF!</v>
      </c>
      <c r="I26" s="67" t="e">
        <f t="shared" si="2"/>
        <v>#REF!</v>
      </c>
      <c r="J26" s="68"/>
      <c r="K26" s="87" t="e">
        <f>'Graphik Jan 13'!F28</f>
        <v>#REF!</v>
      </c>
      <c r="L26" s="64" t="e">
        <f>'Graphik Jan 13'!G28</f>
        <v>#REF!</v>
      </c>
      <c r="M26" s="64" t="e">
        <f t="shared" ref="M26" si="51">D26-K26</f>
        <v>#REF!</v>
      </c>
      <c r="N26" s="80" t="e">
        <f t="shared" ref="N26" si="52">E26-L26</f>
        <v>#REF!</v>
      </c>
      <c r="V26" s="16"/>
      <c r="W26" s="16"/>
      <c r="X26" s="16"/>
      <c r="Y26" s="16"/>
    </row>
    <row r="27" spans="1:25" x14ac:dyDescent="0.55000000000000004">
      <c r="A27" s="10"/>
      <c r="B27" s="120" t="s">
        <v>10</v>
      </c>
      <c r="C27" s="55">
        <v>41662</v>
      </c>
      <c r="D27" s="73" t="e">
        <f>#REF!</f>
        <v>#REF!</v>
      </c>
      <c r="E27" s="71" t="e">
        <f>#REF!</f>
        <v>#REF!</v>
      </c>
      <c r="F27" s="57" t="e">
        <f t="shared" ref="F27" si="53">(D27+E27)/24</f>
        <v>#REF!</v>
      </c>
      <c r="G27" s="58" t="e">
        <f>D27*G3</f>
        <v>#REF!</v>
      </c>
      <c r="H27" s="58" t="e">
        <f>E27*H3</f>
        <v>#REF!</v>
      </c>
      <c r="I27" s="59" t="e">
        <f t="shared" si="2"/>
        <v>#REF!</v>
      </c>
      <c r="J27" s="60"/>
      <c r="K27" s="89" t="e">
        <f>'Graphik Jan 13'!F29</f>
        <v>#REF!</v>
      </c>
      <c r="L27" s="56" t="e">
        <f>'Graphik Jan 13'!G29</f>
        <v>#REF!</v>
      </c>
      <c r="M27" s="56" t="e">
        <f t="shared" ref="M27" si="54">D27-K27</f>
        <v>#REF!</v>
      </c>
      <c r="N27" s="79" t="e">
        <f t="shared" ref="N27" si="55">E27-L27</f>
        <v>#REF!</v>
      </c>
      <c r="V27" s="16"/>
      <c r="W27" s="16"/>
      <c r="X27" s="16"/>
      <c r="Y27" s="16"/>
    </row>
    <row r="28" spans="1:25" x14ac:dyDescent="0.55000000000000004">
      <c r="A28" s="10"/>
      <c r="B28" s="122" t="s">
        <v>11</v>
      </c>
      <c r="C28" s="17">
        <v>41663</v>
      </c>
      <c r="D28" s="74" t="e">
        <f>#REF!</f>
        <v>#REF!</v>
      </c>
      <c r="E28" s="72" t="e">
        <f>#REF!</f>
        <v>#REF!</v>
      </c>
      <c r="F28" s="65" t="e">
        <f t="shared" ref="F28" si="56">(D28+E28)/24</f>
        <v>#REF!</v>
      </c>
      <c r="G28" s="66" t="e">
        <f>D28*G3</f>
        <v>#REF!</v>
      </c>
      <c r="H28" s="66" t="e">
        <f>E28*H3</f>
        <v>#REF!</v>
      </c>
      <c r="I28" s="67" t="e">
        <f t="shared" si="2"/>
        <v>#REF!</v>
      </c>
      <c r="J28" s="68"/>
      <c r="K28" s="87" t="e">
        <f>'Graphik Jan 13'!F30</f>
        <v>#REF!</v>
      </c>
      <c r="L28" s="64" t="e">
        <f>'Graphik Jan 13'!G30</f>
        <v>#REF!</v>
      </c>
      <c r="M28" s="64" t="e">
        <f t="shared" ref="M28" si="57">D28-K28</f>
        <v>#REF!</v>
      </c>
      <c r="N28" s="80" t="e">
        <f t="shared" ref="N28" si="58">E28-L28</f>
        <v>#REF!</v>
      </c>
      <c r="V28" s="16"/>
      <c r="W28" s="16"/>
      <c r="X28" s="16"/>
      <c r="Y28" s="16"/>
    </row>
    <row r="29" spans="1:25" x14ac:dyDescent="0.55000000000000004">
      <c r="A29" s="10"/>
      <c r="B29" s="120" t="s">
        <v>12</v>
      </c>
      <c r="C29" s="55">
        <v>41664</v>
      </c>
      <c r="D29" s="73" t="e">
        <f>#REF!</f>
        <v>#REF!</v>
      </c>
      <c r="E29" s="71" t="e">
        <f>#REF!</f>
        <v>#REF!</v>
      </c>
      <c r="F29" s="57" t="e">
        <f t="shared" ref="F29" si="59">(D29+E29)/24</f>
        <v>#REF!</v>
      </c>
      <c r="G29" s="58" t="e">
        <f>D29*G3</f>
        <v>#REF!</v>
      </c>
      <c r="H29" s="58" t="e">
        <f>E29*H3</f>
        <v>#REF!</v>
      </c>
      <c r="I29" s="59" t="e">
        <f t="shared" si="2"/>
        <v>#REF!</v>
      </c>
      <c r="J29" s="60"/>
      <c r="K29" s="89" t="e">
        <f>'Graphik Jan 13'!F31</f>
        <v>#REF!</v>
      </c>
      <c r="L29" s="56" t="e">
        <f>'Graphik Jan 13'!G31</f>
        <v>#REF!</v>
      </c>
      <c r="M29" s="56" t="e">
        <f t="shared" ref="M29" si="60">D29-K29</f>
        <v>#REF!</v>
      </c>
      <c r="N29" s="79" t="e">
        <f t="shared" ref="N29" si="61">E29-L29</f>
        <v>#REF!</v>
      </c>
      <c r="V29" s="16"/>
      <c r="W29" s="16"/>
      <c r="X29" s="16"/>
      <c r="Y29" s="16"/>
    </row>
    <row r="30" spans="1:25" x14ac:dyDescent="0.55000000000000004">
      <c r="A30" s="10"/>
      <c r="B30" s="122" t="s">
        <v>13</v>
      </c>
      <c r="C30" s="17">
        <v>41665</v>
      </c>
      <c r="D30" s="74" t="e">
        <f>#REF!</f>
        <v>#REF!</v>
      </c>
      <c r="E30" s="72" t="e">
        <f>#REF!</f>
        <v>#REF!</v>
      </c>
      <c r="F30" s="65" t="e">
        <f t="shared" ref="F30" si="62">(D30+E30)/24</f>
        <v>#REF!</v>
      </c>
      <c r="G30" s="66" t="e">
        <f>D30*G3</f>
        <v>#REF!</v>
      </c>
      <c r="H30" s="66" t="e">
        <f>E30*H3</f>
        <v>#REF!</v>
      </c>
      <c r="I30" s="67" t="e">
        <f t="shared" si="2"/>
        <v>#REF!</v>
      </c>
      <c r="J30" s="68"/>
      <c r="K30" s="87" t="e">
        <f>'Graphik Jan 13'!F32</f>
        <v>#REF!</v>
      </c>
      <c r="L30" s="64" t="e">
        <f>'Graphik Jan 13'!G32</f>
        <v>#REF!</v>
      </c>
      <c r="M30" s="64" t="e">
        <f t="shared" ref="M30" si="63">D30-K30</f>
        <v>#REF!</v>
      </c>
      <c r="N30" s="80" t="e">
        <f t="shared" ref="N30" si="64">E30-L30</f>
        <v>#REF!</v>
      </c>
      <c r="V30" s="16"/>
      <c r="W30" s="16"/>
      <c r="X30" s="16"/>
      <c r="Y30" s="16"/>
    </row>
    <row r="31" spans="1:25" x14ac:dyDescent="0.55000000000000004">
      <c r="A31" s="10"/>
      <c r="B31" s="120" t="s">
        <v>14</v>
      </c>
      <c r="C31" s="55">
        <v>41666</v>
      </c>
      <c r="D31" s="73" t="e">
        <f>#REF!</f>
        <v>#REF!</v>
      </c>
      <c r="E31" s="71" t="e">
        <f>#REF!</f>
        <v>#REF!</v>
      </c>
      <c r="F31" s="57" t="e">
        <f t="shared" ref="F31" si="65">(D31+E31)/24</f>
        <v>#REF!</v>
      </c>
      <c r="G31" s="58" t="e">
        <f>D31*G3</f>
        <v>#REF!</v>
      </c>
      <c r="H31" s="58" t="e">
        <f>E31*H3</f>
        <v>#REF!</v>
      </c>
      <c r="I31" s="59" t="e">
        <f t="shared" si="2"/>
        <v>#REF!</v>
      </c>
      <c r="J31" s="60"/>
      <c r="K31" s="89" t="e">
        <f>'Graphik Jan 13'!F33</f>
        <v>#REF!</v>
      </c>
      <c r="L31" s="56" t="e">
        <f>'Graphik Jan 13'!G33</f>
        <v>#REF!</v>
      </c>
      <c r="M31" s="56" t="e">
        <f t="shared" ref="M31" si="66">D31-K31</f>
        <v>#REF!</v>
      </c>
      <c r="N31" s="79" t="e">
        <f t="shared" ref="N31" si="67">E31-L31</f>
        <v>#REF!</v>
      </c>
      <c r="V31" s="18"/>
      <c r="W31" s="26"/>
      <c r="X31" s="16"/>
      <c r="Y31" s="16"/>
    </row>
    <row r="32" spans="1:25" x14ac:dyDescent="0.55000000000000004">
      <c r="A32" s="10"/>
      <c r="B32" s="122" t="s">
        <v>8</v>
      </c>
      <c r="C32" s="17">
        <v>41667</v>
      </c>
      <c r="D32" s="74" t="e">
        <f>#REF!</f>
        <v>#REF!</v>
      </c>
      <c r="E32" s="72" t="e">
        <f>#REF!</f>
        <v>#REF!</v>
      </c>
      <c r="F32" s="65" t="e">
        <f t="shared" ref="F32" si="68">(D32+E32)/24</f>
        <v>#REF!</v>
      </c>
      <c r="G32" s="66" t="e">
        <f>D32*G3</f>
        <v>#REF!</v>
      </c>
      <c r="H32" s="66" t="e">
        <f>E32*H3</f>
        <v>#REF!</v>
      </c>
      <c r="I32" s="67" t="e">
        <f t="shared" si="2"/>
        <v>#REF!</v>
      </c>
      <c r="J32" s="68"/>
      <c r="K32" s="87" t="e">
        <f>'Graphik Jan 13'!F34</f>
        <v>#REF!</v>
      </c>
      <c r="L32" s="64" t="e">
        <f>'Graphik Jan 13'!G34</f>
        <v>#REF!</v>
      </c>
      <c r="M32" s="64" t="e">
        <f t="shared" ref="M32" si="69">D32-K32</f>
        <v>#REF!</v>
      </c>
      <c r="N32" s="80" t="e">
        <f t="shared" ref="N32" si="70">E32-L32</f>
        <v>#REF!</v>
      </c>
      <c r="V32" s="16"/>
      <c r="W32" s="16"/>
      <c r="X32" s="16"/>
      <c r="Y32" s="16"/>
    </row>
    <row r="33" spans="1:25" x14ac:dyDescent="0.55000000000000004">
      <c r="A33" s="10"/>
      <c r="B33" s="120" t="s">
        <v>9</v>
      </c>
      <c r="C33" s="55">
        <v>41668</v>
      </c>
      <c r="D33" s="73" t="e">
        <f>#REF!</f>
        <v>#REF!</v>
      </c>
      <c r="E33" s="71" t="e">
        <f>#REF!</f>
        <v>#REF!</v>
      </c>
      <c r="F33" s="57" t="e">
        <f t="shared" ref="F33" si="71">(D33+E33)/24</f>
        <v>#REF!</v>
      </c>
      <c r="G33" s="58" t="e">
        <f>D33*G3</f>
        <v>#REF!</v>
      </c>
      <c r="H33" s="58" t="e">
        <f>E33*H3</f>
        <v>#REF!</v>
      </c>
      <c r="I33" s="59" t="e">
        <f t="shared" si="2"/>
        <v>#REF!</v>
      </c>
      <c r="J33" s="60"/>
      <c r="K33" s="89" t="e">
        <f>'Graphik Jan 13'!F35</f>
        <v>#REF!</v>
      </c>
      <c r="L33" s="56" t="e">
        <f>'Graphik Jan 13'!G35</f>
        <v>#REF!</v>
      </c>
      <c r="M33" s="56" t="e">
        <f t="shared" ref="M33" si="72">D33-K33</f>
        <v>#REF!</v>
      </c>
      <c r="N33" s="79" t="e">
        <f t="shared" ref="N33" si="73">E33-L33</f>
        <v>#REF!</v>
      </c>
      <c r="V33" s="16"/>
      <c r="W33" s="16"/>
      <c r="X33" s="16"/>
      <c r="Y33" s="16"/>
    </row>
    <row r="34" spans="1:25" x14ac:dyDescent="0.55000000000000004">
      <c r="A34" s="10"/>
      <c r="B34" s="122" t="s">
        <v>10</v>
      </c>
      <c r="C34" s="17">
        <v>41669</v>
      </c>
      <c r="D34" s="74" t="e">
        <f>#REF!</f>
        <v>#REF!</v>
      </c>
      <c r="E34" s="72" t="e">
        <f>#REF!</f>
        <v>#REF!</v>
      </c>
      <c r="F34" s="65" t="e">
        <f t="shared" ref="F34" si="74">(D34+E34)/24</f>
        <v>#REF!</v>
      </c>
      <c r="G34" s="66" t="e">
        <f>D34*G3</f>
        <v>#REF!</v>
      </c>
      <c r="H34" s="66" t="e">
        <f>E34*H3</f>
        <v>#REF!</v>
      </c>
      <c r="I34" s="67" t="e">
        <f t="shared" si="2"/>
        <v>#REF!</v>
      </c>
      <c r="J34" s="68"/>
      <c r="K34" s="87" t="e">
        <f>'Graphik Jan 13'!F36</f>
        <v>#REF!</v>
      </c>
      <c r="L34" s="64" t="e">
        <f>'Graphik Jan 13'!G36</f>
        <v>#REF!</v>
      </c>
      <c r="M34" s="64" t="e">
        <f t="shared" ref="M34" si="75">D34-K34</f>
        <v>#REF!</v>
      </c>
      <c r="N34" s="80" t="e">
        <f t="shared" ref="N34" si="76">E34-L34</f>
        <v>#REF!</v>
      </c>
      <c r="V34" s="18"/>
      <c r="W34" s="16"/>
      <c r="X34" s="16"/>
      <c r="Y34" s="16"/>
    </row>
    <row r="35" spans="1:25" ht="14.7" thickBot="1" x14ac:dyDescent="0.6">
      <c r="A35" s="10"/>
      <c r="B35" s="121" t="s">
        <v>11</v>
      </c>
      <c r="C35" s="103">
        <v>41670</v>
      </c>
      <c r="D35" s="104" t="e">
        <f>#REF!</f>
        <v>#REF!</v>
      </c>
      <c r="E35" s="105" t="e">
        <f>#REF!</f>
        <v>#REF!</v>
      </c>
      <c r="F35" s="106" t="e">
        <f t="shared" ref="F35" si="77">(D35+E35)/24</f>
        <v>#REF!</v>
      </c>
      <c r="G35" s="107" t="e">
        <f>D35*G4</f>
        <v>#REF!</v>
      </c>
      <c r="H35" s="107" t="e">
        <f>E35*H4</f>
        <v>#REF!</v>
      </c>
      <c r="I35" s="108" t="e">
        <f t="shared" si="2"/>
        <v>#REF!</v>
      </c>
      <c r="J35" s="109"/>
      <c r="K35" s="110" t="e">
        <f>'Graphik Jan 13'!F37</f>
        <v>#REF!</v>
      </c>
      <c r="L35" s="111" t="e">
        <f>'Graphik Jan 13'!G37</f>
        <v>#REF!</v>
      </c>
      <c r="M35" s="111" t="e">
        <f t="shared" ref="M35" si="78">D35-K35</f>
        <v>#REF!</v>
      </c>
      <c r="N35" s="112" t="e">
        <f t="shared" ref="N35" si="79">E35-L35</f>
        <v>#REF!</v>
      </c>
      <c r="V35" s="18"/>
      <c r="W35" s="16"/>
      <c r="X35" s="16"/>
      <c r="Y35" s="16"/>
    </row>
    <row r="36" spans="1:25" x14ac:dyDescent="0.55000000000000004">
      <c r="A36" s="10"/>
      <c r="B36" s="12"/>
      <c r="C36" s="17"/>
      <c r="D36" s="18"/>
      <c r="E36" s="18"/>
      <c r="F36" s="18"/>
      <c r="G36" s="30"/>
      <c r="H36" s="30"/>
      <c r="I36" s="51"/>
      <c r="K36" s="88"/>
      <c r="L36" s="16"/>
      <c r="V36" s="18"/>
      <c r="W36" s="16"/>
    </row>
    <row r="37" spans="1:25" ht="16.8" x14ac:dyDescent="0.6">
      <c r="A37" s="13"/>
      <c r="B37" s="13"/>
      <c r="C37" s="15" t="s">
        <v>16</v>
      </c>
      <c r="D37" s="18" t="e">
        <f>SUM(D5:D35)</f>
        <v>#REF!</v>
      </c>
      <c r="E37" s="18" t="e">
        <f>SUM(E5:E36)</f>
        <v>#REF!</v>
      </c>
      <c r="F37" s="16"/>
      <c r="G37" s="29" t="e">
        <f>SUM(G5:G36)</f>
        <v>#REF!</v>
      </c>
      <c r="H37" s="29" t="e">
        <f>SUM(H5:H36)</f>
        <v>#REF!</v>
      </c>
      <c r="K37" s="88" t="e">
        <f>SUM(K5:K35)</f>
        <v>#REF!</v>
      </c>
      <c r="L37" s="18" t="e">
        <f>SUM(L5:L35)</f>
        <v>#REF!</v>
      </c>
      <c r="M37" s="18" t="e">
        <f>SUM(M5:M36)</f>
        <v>#REF!</v>
      </c>
      <c r="N37" s="18" t="e">
        <f>SUM(N5:N36)</f>
        <v>#REF!</v>
      </c>
      <c r="P37" s="92" t="s">
        <v>52</v>
      </c>
      <c r="Q37" s="15"/>
      <c r="R37" s="15"/>
      <c r="S37" s="113">
        <v>1.3</v>
      </c>
      <c r="V37" s="18"/>
      <c r="W37" s="16"/>
    </row>
    <row r="38" spans="1:25" x14ac:dyDescent="0.55000000000000004">
      <c r="A38" s="13"/>
      <c r="B38" s="13"/>
      <c r="C38" s="15" t="s">
        <v>7</v>
      </c>
      <c r="D38" s="18" t="e">
        <f>SUM(D5:D27)/23</f>
        <v>#REF!</v>
      </c>
      <c r="E38" s="18" t="e">
        <f>SUM(E5:E27)/23</f>
        <v>#REF!</v>
      </c>
      <c r="F38" s="18"/>
      <c r="G38" s="30"/>
      <c r="H38" s="30"/>
      <c r="M38" s="83" t="e">
        <f>1-(K37/D37)</f>
        <v>#REF!</v>
      </c>
      <c r="N38" s="84" t="e">
        <f>1-(L37/E37)</f>
        <v>#REF!</v>
      </c>
      <c r="P38" s="15"/>
      <c r="Q38" s="15"/>
      <c r="R38" s="15"/>
      <c r="S38" s="8"/>
    </row>
    <row r="39" spans="1:25" ht="16.8" x14ac:dyDescent="0.6">
      <c r="C39" s="15" t="s">
        <v>15</v>
      </c>
      <c r="D39" s="26" t="e">
        <f>D38/24</f>
        <v>#REF!</v>
      </c>
      <c r="E39" s="26" t="e">
        <f>E38/24</f>
        <v>#REF!</v>
      </c>
      <c r="G39" s="29"/>
      <c r="H39" s="29"/>
      <c r="O39" s="48"/>
      <c r="P39" s="92" t="s">
        <v>49</v>
      </c>
      <c r="Q39" s="15"/>
      <c r="R39" s="15"/>
      <c r="S39" s="113">
        <v>3.7</v>
      </c>
    </row>
    <row r="40" spans="1:25" x14ac:dyDescent="0.55000000000000004">
      <c r="C40" s="15" t="s">
        <v>25</v>
      </c>
      <c r="D40" s="26"/>
      <c r="E40" s="26"/>
      <c r="G40" s="29">
        <v>7.88</v>
      </c>
      <c r="H40" s="29">
        <v>11.58</v>
      </c>
      <c r="M40" s="147" t="e">
        <f>M37*G3</f>
        <v>#REF!</v>
      </c>
      <c r="O40" s="81"/>
      <c r="P40" s="82"/>
      <c r="Q40" s="81"/>
      <c r="R40" s="7"/>
    </row>
    <row r="41" spans="1:25" x14ac:dyDescent="0.55000000000000004">
      <c r="G41" s="29"/>
      <c r="H41" s="29"/>
    </row>
    <row r="42" spans="1:25" x14ac:dyDescent="0.55000000000000004">
      <c r="C42" s="32" t="s">
        <v>18</v>
      </c>
      <c r="G42" s="30"/>
      <c r="H42" s="29" t="e">
        <f>H40+G40+H37+G37</f>
        <v>#REF!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/>
  <dimension ref="A2:Y42"/>
  <sheetViews>
    <sheetView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3" width="11.41796875" style="2"/>
    <col min="4" max="4" width="14.41796875" style="2" bestFit="1" customWidth="1"/>
    <col min="5" max="5" width="13" style="10" customWidth="1"/>
    <col min="6" max="6" width="11.41796875" style="10" customWidth="1"/>
    <col min="7" max="8" width="11.41796875" style="2" customWidth="1"/>
    <col min="9" max="9" width="11.41796875" style="16" customWidth="1"/>
    <col min="10" max="10" width="5.68359375" style="2" customWidth="1"/>
    <col min="11" max="11" width="14.41796875" style="90" bestFit="1" customWidth="1"/>
    <col min="12" max="12" width="13" style="2" bestFit="1" customWidth="1"/>
    <col min="13" max="14" width="11.41796875" style="10"/>
    <col min="15" max="23" width="11.41796875" style="2"/>
    <col min="24" max="25" width="11.41796875" style="10"/>
    <col min="26" max="16384" width="11.41796875" style="2"/>
  </cols>
  <sheetData>
    <row r="2" spans="1:25" x14ac:dyDescent="0.55000000000000004">
      <c r="D2" s="9" t="s">
        <v>53</v>
      </c>
      <c r="K2" s="85" t="s">
        <v>54</v>
      </c>
      <c r="L2" s="15"/>
    </row>
    <row r="3" spans="1:25" x14ac:dyDescent="0.55000000000000004">
      <c r="C3" s="15"/>
      <c r="D3" s="123" t="s">
        <v>50</v>
      </c>
      <c r="E3" s="124" t="s">
        <v>51</v>
      </c>
      <c r="F3" s="20" t="s">
        <v>21</v>
      </c>
      <c r="G3" s="34">
        <v>0.17899999999999999</v>
      </c>
      <c r="H3" s="34">
        <v>0.26190000000000002</v>
      </c>
      <c r="I3" s="16" t="s">
        <v>16</v>
      </c>
      <c r="K3" s="125" t="s">
        <v>41</v>
      </c>
      <c r="L3" s="16" t="s">
        <v>42</v>
      </c>
      <c r="M3" s="8" t="s">
        <v>40</v>
      </c>
      <c r="N3" s="8"/>
      <c r="V3" s="15"/>
      <c r="W3" s="16"/>
      <c r="X3" s="8"/>
      <c r="Y3" s="8"/>
    </row>
    <row r="4" spans="1:25" ht="14.7" thickBot="1" x14ac:dyDescent="0.6">
      <c r="C4" s="15"/>
      <c r="D4" s="15"/>
      <c r="E4" s="16"/>
      <c r="F4" s="20"/>
      <c r="G4" s="27"/>
      <c r="H4" s="27"/>
      <c r="K4" s="86"/>
      <c r="L4" s="16"/>
      <c r="V4" s="15"/>
      <c r="W4" s="16"/>
    </row>
    <row r="5" spans="1:25" x14ac:dyDescent="0.55000000000000004">
      <c r="A5" s="12"/>
      <c r="B5" s="118" t="s">
        <v>12</v>
      </c>
      <c r="C5" s="93">
        <v>41671</v>
      </c>
      <c r="D5" s="94" t="e">
        <f>#REF!</f>
        <v>#REF!</v>
      </c>
      <c r="E5" s="95" t="e">
        <f>#REF!</f>
        <v>#REF!</v>
      </c>
      <c r="F5" s="96" t="e">
        <f t="shared" ref="F5:F35" si="0">(D5+E5)/24</f>
        <v>#REF!</v>
      </c>
      <c r="G5" s="97" t="e">
        <f>D5*G3</f>
        <v>#REF!</v>
      </c>
      <c r="H5" s="97" t="e">
        <f>E5*H3</f>
        <v>#REF!</v>
      </c>
      <c r="I5" s="98" t="e">
        <f>H5+G5</f>
        <v>#REF!</v>
      </c>
      <c r="J5" s="99"/>
      <c r="K5" s="100">
        <v>24.299999999999272</v>
      </c>
      <c r="L5" s="101">
        <v>15.700000000000728</v>
      </c>
      <c r="M5" s="101" t="e">
        <f t="shared" ref="M5:N8" si="1">D5-K5</f>
        <v>#REF!</v>
      </c>
      <c r="N5" s="102" t="e">
        <f t="shared" si="1"/>
        <v>#REF!</v>
      </c>
      <c r="V5" s="18"/>
      <c r="W5" s="18"/>
      <c r="X5" s="18"/>
      <c r="Y5" s="18"/>
    </row>
    <row r="6" spans="1:25" s="68" customFormat="1" x14ac:dyDescent="0.55000000000000004">
      <c r="A6" s="62"/>
      <c r="B6" s="119" t="s">
        <v>13</v>
      </c>
      <c r="C6" s="63">
        <v>41672</v>
      </c>
      <c r="D6" s="74" t="e">
        <f>#REF!</f>
        <v>#REF!</v>
      </c>
      <c r="E6" s="72" t="e">
        <f>#REF!</f>
        <v>#REF!</v>
      </c>
      <c r="F6" s="65" t="e">
        <f t="shared" ref="F6" si="2">(D6+E6)/24</f>
        <v>#REF!</v>
      </c>
      <c r="G6" s="66" t="e">
        <f>D6*G3</f>
        <v>#REF!</v>
      </c>
      <c r="H6" s="66" t="e">
        <f>E6*H3</f>
        <v>#REF!</v>
      </c>
      <c r="I6" s="67" t="e">
        <f t="shared" ref="I6:I35" si="3">H6+G6</f>
        <v>#REF!</v>
      </c>
      <c r="K6" s="87">
        <v>24.900000000001455</v>
      </c>
      <c r="L6" s="64">
        <v>10.200000000000728</v>
      </c>
      <c r="M6" s="64" t="e">
        <f t="shared" si="1"/>
        <v>#REF!</v>
      </c>
      <c r="N6" s="80" t="e">
        <f t="shared" si="1"/>
        <v>#REF!</v>
      </c>
      <c r="V6" s="69"/>
      <c r="W6" s="69"/>
      <c r="X6" s="64"/>
      <c r="Y6" s="64"/>
    </row>
    <row r="7" spans="1:25" s="68" customFormat="1" x14ac:dyDescent="0.55000000000000004">
      <c r="A7" s="62"/>
      <c r="B7" s="120" t="s">
        <v>14</v>
      </c>
      <c r="C7" s="55">
        <v>41673</v>
      </c>
      <c r="D7" s="73" t="e">
        <f>#REF!</f>
        <v>#REF!</v>
      </c>
      <c r="E7" s="71" t="e">
        <f>#REF!</f>
        <v>#REF!</v>
      </c>
      <c r="F7" s="57" t="e">
        <f t="shared" ref="F7:F8" si="4">(D7+E7)/24</f>
        <v>#REF!</v>
      </c>
      <c r="G7" s="58" t="e">
        <f>D7*G3</f>
        <v>#REF!</v>
      </c>
      <c r="H7" s="58" t="e">
        <f>E7*H3</f>
        <v>#REF!</v>
      </c>
      <c r="I7" s="59" t="e">
        <f t="shared" si="3"/>
        <v>#REF!</v>
      </c>
      <c r="J7" s="60"/>
      <c r="K7" s="89">
        <v>27.899999999999636</v>
      </c>
      <c r="L7" s="56">
        <v>11</v>
      </c>
      <c r="M7" s="56" t="e">
        <f t="shared" si="1"/>
        <v>#REF!</v>
      </c>
      <c r="N7" s="79" t="e">
        <f t="shared" si="1"/>
        <v>#REF!</v>
      </c>
      <c r="V7" s="69"/>
      <c r="W7" s="69"/>
      <c r="X7" s="64"/>
      <c r="Y7" s="64"/>
    </row>
    <row r="8" spans="1:25" s="68" customFormat="1" x14ac:dyDescent="0.55000000000000004">
      <c r="A8" s="62"/>
      <c r="B8" s="119" t="s">
        <v>8</v>
      </c>
      <c r="C8" s="63">
        <v>41674</v>
      </c>
      <c r="D8" s="74" t="e">
        <f>#REF!</f>
        <v>#REF!</v>
      </c>
      <c r="E8" s="72" t="e">
        <f>#REF!</f>
        <v>#REF!</v>
      </c>
      <c r="F8" s="65" t="e">
        <f t="shared" si="4"/>
        <v>#REF!</v>
      </c>
      <c r="G8" s="66" t="e">
        <f>D8*G3</f>
        <v>#REF!</v>
      </c>
      <c r="H8" s="66" t="e">
        <f>E8*H3</f>
        <v>#REF!</v>
      </c>
      <c r="I8" s="67" t="e">
        <f t="shared" si="3"/>
        <v>#REF!</v>
      </c>
      <c r="K8" s="87">
        <v>24.299999999999272</v>
      </c>
      <c r="L8" s="64">
        <v>15.399999999997817</v>
      </c>
      <c r="M8" s="64" t="e">
        <f t="shared" si="1"/>
        <v>#REF!</v>
      </c>
      <c r="N8" s="80" t="e">
        <f t="shared" si="1"/>
        <v>#REF!</v>
      </c>
      <c r="V8" s="69"/>
      <c r="W8" s="64"/>
      <c r="X8" s="64"/>
      <c r="Y8" s="64"/>
    </row>
    <row r="9" spans="1:25" s="68" customFormat="1" x14ac:dyDescent="0.55000000000000004">
      <c r="A9" s="62"/>
      <c r="B9" s="120" t="s">
        <v>9</v>
      </c>
      <c r="C9" s="55">
        <v>41675</v>
      </c>
      <c r="D9" s="73" t="e">
        <f>#REF!</f>
        <v>#REF!</v>
      </c>
      <c r="E9" s="71" t="e">
        <f>#REF!</f>
        <v>#REF!</v>
      </c>
      <c r="F9" s="57" t="e">
        <f t="shared" ref="F9" si="5">(D9+E9)/24</f>
        <v>#REF!</v>
      </c>
      <c r="G9" s="58" t="e">
        <f>D9*G3</f>
        <v>#REF!</v>
      </c>
      <c r="H9" s="58" t="e">
        <f>E9*H3</f>
        <v>#REF!</v>
      </c>
      <c r="I9" s="59" t="e">
        <f t="shared" si="3"/>
        <v>#REF!</v>
      </c>
      <c r="J9" s="60"/>
      <c r="K9" s="89">
        <v>23</v>
      </c>
      <c r="L9" s="56">
        <v>17.400000000001455</v>
      </c>
      <c r="M9" s="56" t="e">
        <f t="shared" ref="M9" si="6">D9-K9</f>
        <v>#REF!</v>
      </c>
      <c r="N9" s="79" t="e">
        <f t="shared" ref="N9" si="7">E9-L9</f>
        <v>#REF!</v>
      </c>
      <c r="V9" s="64"/>
      <c r="W9" s="69"/>
      <c r="X9" s="64"/>
      <c r="Y9" s="64"/>
    </row>
    <row r="10" spans="1:25" s="68" customFormat="1" x14ac:dyDescent="0.55000000000000004">
      <c r="A10" s="62"/>
      <c r="B10" s="119" t="s">
        <v>10</v>
      </c>
      <c r="C10" s="63">
        <v>41676</v>
      </c>
      <c r="D10" s="74" t="e">
        <f>#REF!</f>
        <v>#REF!</v>
      </c>
      <c r="E10" s="72" t="e">
        <f>#REF!</f>
        <v>#REF!</v>
      </c>
      <c r="F10" s="65" t="e">
        <f t="shared" ref="F10" si="8">(D10+E10)/24</f>
        <v>#REF!</v>
      </c>
      <c r="G10" s="66" t="e">
        <f>D10*G3</f>
        <v>#REF!</v>
      </c>
      <c r="H10" s="66" t="e">
        <f>E10*H3</f>
        <v>#REF!</v>
      </c>
      <c r="I10" s="67" t="e">
        <f t="shared" si="3"/>
        <v>#REF!</v>
      </c>
      <c r="K10" s="87">
        <v>26.600000000000364</v>
      </c>
      <c r="L10" s="64">
        <v>13.5</v>
      </c>
      <c r="M10" s="64" t="e">
        <f t="shared" ref="M10" si="9">D10-K10</f>
        <v>#REF!</v>
      </c>
      <c r="N10" s="80" t="e">
        <f t="shared" ref="N10" si="10">E10-L10</f>
        <v>#REF!</v>
      </c>
      <c r="V10" s="69"/>
      <c r="W10" s="69"/>
      <c r="X10" s="64"/>
      <c r="Y10" s="64"/>
    </row>
    <row r="11" spans="1:25" s="68" customFormat="1" x14ac:dyDescent="0.55000000000000004">
      <c r="A11" s="62"/>
      <c r="B11" s="120" t="s">
        <v>11</v>
      </c>
      <c r="C11" s="55">
        <v>41677</v>
      </c>
      <c r="D11" s="73" t="e">
        <f>#REF!</f>
        <v>#REF!</v>
      </c>
      <c r="E11" s="71" t="e">
        <f>#REF!</f>
        <v>#REF!</v>
      </c>
      <c r="F11" s="57" t="e">
        <f t="shared" ref="F11" si="11">(D11+E11)/24</f>
        <v>#REF!</v>
      </c>
      <c r="G11" s="58" t="e">
        <f>D11*G3</f>
        <v>#REF!</v>
      </c>
      <c r="H11" s="58" t="e">
        <f>E11*H3</f>
        <v>#REF!</v>
      </c>
      <c r="I11" s="59" t="e">
        <f t="shared" si="3"/>
        <v>#REF!</v>
      </c>
      <c r="J11" s="60"/>
      <c r="K11" s="89">
        <v>27.399999999999636</v>
      </c>
      <c r="L11" s="56">
        <v>12.299999999999272</v>
      </c>
      <c r="M11" s="56" t="e">
        <f t="shared" ref="M11" si="12">D11-K11</f>
        <v>#REF!</v>
      </c>
      <c r="N11" s="79" t="e">
        <f t="shared" ref="N11" si="13">E11-L11</f>
        <v>#REF!</v>
      </c>
      <c r="V11" s="70"/>
      <c r="W11" s="69"/>
      <c r="X11" s="64"/>
      <c r="Y11" s="64"/>
    </row>
    <row r="12" spans="1:25" s="68" customFormat="1" x14ac:dyDescent="0.55000000000000004">
      <c r="A12" s="62"/>
      <c r="B12" s="119" t="s">
        <v>12</v>
      </c>
      <c r="C12" s="63">
        <v>41678</v>
      </c>
      <c r="D12" s="74" t="e">
        <f>#REF!</f>
        <v>#REF!</v>
      </c>
      <c r="E12" s="72" t="e">
        <f>#REF!</f>
        <v>#REF!</v>
      </c>
      <c r="F12" s="65" t="e">
        <f t="shared" ref="F12" si="14">(D12+E12)/24</f>
        <v>#REF!</v>
      </c>
      <c r="G12" s="66" t="e">
        <f>D12*G3</f>
        <v>#REF!</v>
      </c>
      <c r="H12" s="66" t="e">
        <f>E12*H3</f>
        <v>#REF!</v>
      </c>
      <c r="I12" s="67" t="e">
        <f t="shared" si="3"/>
        <v>#REF!</v>
      </c>
      <c r="K12" s="87">
        <v>27.399999999999636</v>
      </c>
      <c r="L12" s="64">
        <v>12.299999999999272</v>
      </c>
      <c r="M12" s="64" t="e">
        <f t="shared" ref="M12" si="15">D12-K12</f>
        <v>#REF!</v>
      </c>
      <c r="N12" s="80" t="e">
        <f t="shared" ref="N12" si="16">E12-L12</f>
        <v>#REF!</v>
      </c>
      <c r="V12" s="69"/>
      <c r="W12" s="69"/>
      <c r="X12" s="64"/>
      <c r="Y12" s="64"/>
    </row>
    <row r="13" spans="1:25" s="68" customFormat="1" x14ac:dyDescent="0.55000000000000004">
      <c r="A13" s="62"/>
      <c r="B13" s="120" t="s">
        <v>13</v>
      </c>
      <c r="C13" s="55">
        <v>41679</v>
      </c>
      <c r="D13" s="73" t="e">
        <f>#REF!</f>
        <v>#REF!</v>
      </c>
      <c r="E13" s="71" t="e">
        <f>#REF!</f>
        <v>#REF!</v>
      </c>
      <c r="F13" s="57" t="e">
        <f t="shared" ref="F13" si="17">(D13+E13)/24</f>
        <v>#REF!</v>
      </c>
      <c r="G13" s="58" t="e">
        <f>D13*G3</f>
        <v>#REF!</v>
      </c>
      <c r="H13" s="58" t="e">
        <f>E13*H3</f>
        <v>#REF!</v>
      </c>
      <c r="I13" s="59" t="e">
        <f t="shared" si="3"/>
        <v>#REF!</v>
      </c>
      <c r="J13" s="60"/>
      <c r="K13" s="89">
        <v>28.800000000001091</v>
      </c>
      <c r="L13" s="56">
        <v>14.400000000001455</v>
      </c>
      <c r="M13" s="56" t="e">
        <f t="shared" ref="M13" si="18">D13-K13</f>
        <v>#REF!</v>
      </c>
      <c r="N13" s="79" t="e">
        <f t="shared" ref="N13" si="19">E13-L13</f>
        <v>#REF!</v>
      </c>
      <c r="V13" s="69"/>
      <c r="W13" s="64"/>
      <c r="X13" s="64"/>
      <c r="Y13" s="64"/>
    </row>
    <row r="14" spans="1:25" s="68" customFormat="1" x14ac:dyDescent="0.55000000000000004">
      <c r="A14" s="62"/>
      <c r="B14" s="119" t="s">
        <v>14</v>
      </c>
      <c r="C14" s="63">
        <v>41680</v>
      </c>
      <c r="D14" s="74" t="e">
        <f>#REF!</f>
        <v>#REF!</v>
      </c>
      <c r="E14" s="72" t="e">
        <f>#REF!</f>
        <v>#REF!</v>
      </c>
      <c r="F14" s="65" t="e">
        <f t="shared" ref="F14" si="20">(D14+E14)/24</f>
        <v>#REF!</v>
      </c>
      <c r="G14" s="66" t="e">
        <f>D14*G3</f>
        <v>#REF!</v>
      </c>
      <c r="H14" s="66" t="e">
        <f>E14*H3</f>
        <v>#REF!</v>
      </c>
      <c r="I14" s="67" t="e">
        <f t="shared" si="3"/>
        <v>#REF!</v>
      </c>
      <c r="K14" s="87">
        <v>30.600000000000364</v>
      </c>
      <c r="L14" s="64">
        <v>11.799999999999272</v>
      </c>
      <c r="M14" s="64" t="e">
        <f t="shared" ref="M14" si="21">D14-K14</f>
        <v>#REF!</v>
      </c>
      <c r="N14" s="80" t="e">
        <f t="shared" ref="N14" si="22">E14-L14</f>
        <v>#REF!</v>
      </c>
      <c r="V14" s="69"/>
      <c r="W14" s="64"/>
      <c r="X14" s="64"/>
      <c r="Y14" s="64"/>
    </row>
    <row r="15" spans="1:25" s="68" customFormat="1" x14ac:dyDescent="0.55000000000000004">
      <c r="A15" s="62"/>
      <c r="B15" s="120" t="s">
        <v>8</v>
      </c>
      <c r="C15" s="55">
        <v>41681</v>
      </c>
      <c r="D15" s="73" t="e">
        <f>#REF!</f>
        <v>#REF!</v>
      </c>
      <c r="E15" s="71" t="e">
        <f>#REF!</f>
        <v>#REF!</v>
      </c>
      <c r="F15" s="57" t="e">
        <f t="shared" ref="F15" si="23">(D15+E15)/24</f>
        <v>#REF!</v>
      </c>
      <c r="G15" s="58" t="e">
        <f>D15*G3</f>
        <v>#REF!</v>
      </c>
      <c r="H15" s="58" t="e">
        <f>E15*H3</f>
        <v>#REF!</v>
      </c>
      <c r="I15" s="59" t="e">
        <f t="shared" si="3"/>
        <v>#REF!</v>
      </c>
      <c r="J15" s="60"/>
      <c r="K15" s="89">
        <v>26.599999999998545</v>
      </c>
      <c r="L15" s="56">
        <v>13.200000000000728</v>
      </c>
      <c r="M15" s="56" t="e">
        <f t="shared" ref="M15" si="24">D15-K15</f>
        <v>#REF!</v>
      </c>
      <c r="N15" s="79" t="e">
        <f t="shared" ref="N15" si="25">E15-L15</f>
        <v>#REF!</v>
      </c>
      <c r="V15" s="69"/>
      <c r="W15" s="64"/>
      <c r="X15" s="64"/>
      <c r="Y15" s="64"/>
    </row>
    <row r="16" spans="1:25" s="68" customFormat="1" x14ac:dyDescent="0.55000000000000004">
      <c r="A16" s="62"/>
      <c r="B16" s="119" t="s">
        <v>9</v>
      </c>
      <c r="C16" s="63">
        <v>41682</v>
      </c>
      <c r="D16" s="74" t="e">
        <f>#REF!</f>
        <v>#REF!</v>
      </c>
      <c r="E16" s="72" t="e">
        <f>#REF!</f>
        <v>#REF!</v>
      </c>
      <c r="F16" s="65" t="e">
        <f t="shared" ref="F16" si="26">(D16+E16)/24</f>
        <v>#REF!</v>
      </c>
      <c r="G16" s="66" t="e">
        <f>D16*G3</f>
        <v>#REF!</v>
      </c>
      <c r="H16" s="66" t="e">
        <f>E16*H3</f>
        <v>#REF!</v>
      </c>
      <c r="I16" s="67" t="e">
        <f t="shared" si="3"/>
        <v>#REF!</v>
      </c>
      <c r="K16" s="87">
        <v>30.5</v>
      </c>
      <c r="L16" s="64">
        <v>13</v>
      </c>
      <c r="M16" s="64" t="e">
        <f t="shared" ref="M16" si="27">D16-K16</f>
        <v>#REF!</v>
      </c>
      <c r="N16" s="80" t="e">
        <f t="shared" ref="N16" si="28">E16-L16</f>
        <v>#REF!</v>
      </c>
      <c r="V16" s="69"/>
      <c r="W16" s="69"/>
      <c r="X16" s="69"/>
      <c r="Y16" s="69"/>
    </row>
    <row r="17" spans="1:25" s="68" customFormat="1" x14ac:dyDescent="0.55000000000000004">
      <c r="A17" s="62"/>
      <c r="B17" s="120" t="s">
        <v>10</v>
      </c>
      <c r="C17" s="55">
        <v>41683</v>
      </c>
      <c r="D17" s="73" t="e">
        <f>#REF!</f>
        <v>#REF!</v>
      </c>
      <c r="E17" s="71" t="e">
        <f>#REF!</f>
        <v>#REF!</v>
      </c>
      <c r="F17" s="57" t="e">
        <f t="shared" ref="F17" si="29">(D17+E17)/24</f>
        <v>#REF!</v>
      </c>
      <c r="G17" s="58" t="e">
        <f>D17*G3</f>
        <v>#REF!</v>
      </c>
      <c r="H17" s="58" t="e">
        <f>E17*H3</f>
        <v>#REF!</v>
      </c>
      <c r="I17" s="59" t="e">
        <f t="shared" si="3"/>
        <v>#REF!</v>
      </c>
      <c r="J17" s="60"/>
      <c r="K17" s="89">
        <v>30.200000000000728</v>
      </c>
      <c r="L17" s="56">
        <v>16.700000000000728</v>
      </c>
      <c r="M17" s="56" t="e">
        <f t="shared" ref="M17" si="30">D17-K17</f>
        <v>#REF!</v>
      </c>
      <c r="N17" s="79" t="e">
        <f t="shared" ref="N17" si="31">E17-L17</f>
        <v>#REF!</v>
      </c>
      <c r="V17" s="69"/>
      <c r="W17" s="69"/>
      <c r="X17" s="69"/>
      <c r="Y17" s="69"/>
    </row>
    <row r="18" spans="1:25" s="68" customFormat="1" x14ac:dyDescent="0.55000000000000004">
      <c r="A18" s="62"/>
      <c r="B18" s="119" t="s">
        <v>11</v>
      </c>
      <c r="C18" s="63">
        <v>41684</v>
      </c>
      <c r="D18" s="74" t="e">
        <f>#REF!</f>
        <v>#REF!</v>
      </c>
      <c r="E18" s="72" t="e">
        <f>#REF!</f>
        <v>#REF!</v>
      </c>
      <c r="F18" s="65" t="e">
        <f t="shared" ref="F18" si="32">(D18+E18)/24</f>
        <v>#REF!</v>
      </c>
      <c r="G18" s="66" t="e">
        <f>D18*G3</f>
        <v>#REF!</v>
      </c>
      <c r="H18" s="66" t="e">
        <f>E18*H3</f>
        <v>#REF!</v>
      </c>
      <c r="I18" s="67" t="e">
        <f t="shared" si="3"/>
        <v>#REF!</v>
      </c>
      <c r="K18" s="87">
        <v>28.899999999999636</v>
      </c>
      <c r="L18" s="64">
        <v>19</v>
      </c>
      <c r="M18" s="64" t="e">
        <f t="shared" ref="M18" si="33">D18-K18</f>
        <v>#REF!</v>
      </c>
      <c r="N18" s="80" t="e">
        <f t="shared" ref="N18" si="34">E18-L18</f>
        <v>#REF!</v>
      </c>
      <c r="V18" s="69"/>
      <c r="W18" s="69"/>
      <c r="X18" s="69"/>
      <c r="Y18" s="69"/>
    </row>
    <row r="19" spans="1:25" x14ac:dyDescent="0.55000000000000004">
      <c r="A19" s="10"/>
      <c r="B19" s="120" t="s">
        <v>12</v>
      </c>
      <c r="C19" s="55">
        <v>41685</v>
      </c>
      <c r="D19" s="73" t="e">
        <f>#REF!</f>
        <v>#REF!</v>
      </c>
      <c r="E19" s="71" t="e">
        <f>#REF!</f>
        <v>#REF!</v>
      </c>
      <c r="F19" s="57" t="e">
        <f t="shared" ref="F19:F20" si="35">(D19+E19)/24</f>
        <v>#REF!</v>
      </c>
      <c r="G19" s="58" t="e">
        <f>D19*G3</f>
        <v>#REF!</v>
      </c>
      <c r="H19" s="58" t="e">
        <f>E19*H3</f>
        <v>#REF!</v>
      </c>
      <c r="I19" s="59" t="e">
        <f t="shared" si="3"/>
        <v>#REF!</v>
      </c>
      <c r="J19" s="60"/>
      <c r="K19" s="89">
        <v>33.200000000000728</v>
      </c>
      <c r="L19" s="56">
        <v>15.799999999999272</v>
      </c>
      <c r="M19" s="56" t="e">
        <f t="shared" ref="M19:M20" si="36">D19-K19</f>
        <v>#REF!</v>
      </c>
      <c r="N19" s="79" t="e">
        <f t="shared" ref="N19:N20" si="37">E19-L19</f>
        <v>#REF!</v>
      </c>
      <c r="V19" s="16"/>
      <c r="W19" s="18"/>
      <c r="X19" s="16"/>
      <c r="Y19" s="16"/>
    </row>
    <row r="20" spans="1:25" x14ac:dyDescent="0.55000000000000004">
      <c r="A20" s="10"/>
      <c r="B20" s="119" t="s">
        <v>13</v>
      </c>
      <c r="C20" s="63">
        <v>41686</v>
      </c>
      <c r="D20" s="74" t="e">
        <f>#REF!</f>
        <v>#REF!</v>
      </c>
      <c r="E20" s="72" t="e">
        <f>#REF!</f>
        <v>#REF!</v>
      </c>
      <c r="F20" s="65" t="e">
        <f t="shared" si="35"/>
        <v>#REF!</v>
      </c>
      <c r="G20" s="66" t="e">
        <f>D20*G3</f>
        <v>#REF!</v>
      </c>
      <c r="H20" s="66" t="e">
        <f>E20*H3</f>
        <v>#REF!</v>
      </c>
      <c r="I20" s="67" t="e">
        <f t="shared" si="3"/>
        <v>#REF!</v>
      </c>
      <c r="J20" s="68"/>
      <c r="K20" s="87">
        <v>27.600000000000364</v>
      </c>
      <c r="L20" s="64">
        <v>12.599999999998545</v>
      </c>
      <c r="M20" s="64" t="e">
        <f t="shared" si="36"/>
        <v>#REF!</v>
      </c>
      <c r="N20" s="80" t="e">
        <f t="shared" si="37"/>
        <v>#REF!</v>
      </c>
      <c r="V20" s="16"/>
      <c r="W20" s="16"/>
      <c r="X20" s="18"/>
      <c r="Y20" s="16"/>
    </row>
    <row r="21" spans="1:25" x14ac:dyDescent="0.55000000000000004">
      <c r="A21" s="10"/>
      <c r="B21" s="120" t="s">
        <v>14</v>
      </c>
      <c r="C21" s="55">
        <v>41687</v>
      </c>
      <c r="D21" s="73" t="e">
        <f>#REF!</f>
        <v>#REF!</v>
      </c>
      <c r="E21" s="71" t="e">
        <f>#REF!</f>
        <v>#REF!</v>
      </c>
      <c r="F21" s="57" t="e">
        <f t="shared" ref="F21:F22" si="38">(D21+E21)/24</f>
        <v>#REF!</v>
      </c>
      <c r="G21" s="58" t="e">
        <f>D21*G3</f>
        <v>#REF!</v>
      </c>
      <c r="H21" s="58" t="e">
        <f>E21*H3</f>
        <v>#REF!</v>
      </c>
      <c r="I21" s="59" t="e">
        <f t="shared" si="3"/>
        <v>#REF!</v>
      </c>
      <c r="J21" s="60"/>
      <c r="K21" s="89">
        <v>27.199999999998909</v>
      </c>
      <c r="L21" s="56">
        <v>15.900000000001455</v>
      </c>
      <c r="M21" s="56" t="e">
        <f t="shared" ref="M21:M22" si="39">D21-K21</f>
        <v>#REF!</v>
      </c>
      <c r="N21" s="79" t="e">
        <f t="shared" ref="N21:N22" si="40">E21-L21</f>
        <v>#REF!</v>
      </c>
      <c r="V21" s="16"/>
      <c r="W21" s="16"/>
      <c r="X21" s="27"/>
      <c r="Y21" s="16"/>
    </row>
    <row r="22" spans="1:25" x14ac:dyDescent="0.55000000000000004">
      <c r="A22" s="10"/>
      <c r="B22" s="119" t="s">
        <v>8</v>
      </c>
      <c r="C22" s="63">
        <v>41688</v>
      </c>
      <c r="D22" s="74" t="e">
        <f>#REF!</f>
        <v>#REF!</v>
      </c>
      <c r="E22" s="72" t="e">
        <f>#REF!</f>
        <v>#REF!</v>
      </c>
      <c r="F22" s="65" t="e">
        <f t="shared" si="38"/>
        <v>#REF!</v>
      </c>
      <c r="G22" s="66" t="e">
        <f>D22*G3</f>
        <v>#REF!</v>
      </c>
      <c r="H22" s="66" t="e">
        <f>E22*H3</f>
        <v>#REF!</v>
      </c>
      <c r="I22" s="67" t="e">
        <f t="shared" si="3"/>
        <v>#REF!</v>
      </c>
      <c r="J22" s="68"/>
      <c r="K22" s="87">
        <v>25.5</v>
      </c>
      <c r="L22" s="64">
        <v>11.599999999998545</v>
      </c>
      <c r="M22" s="64" t="e">
        <f t="shared" si="39"/>
        <v>#REF!</v>
      </c>
      <c r="N22" s="80" t="e">
        <f t="shared" si="40"/>
        <v>#REF!</v>
      </c>
      <c r="V22" s="16"/>
      <c r="W22" s="16"/>
      <c r="X22" s="16"/>
      <c r="Y22" s="16"/>
    </row>
    <row r="23" spans="1:25" x14ac:dyDescent="0.55000000000000004">
      <c r="A23" s="10"/>
      <c r="B23" s="120" t="s">
        <v>9</v>
      </c>
      <c r="C23" s="55">
        <v>41689</v>
      </c>
      <c r="D23" s="73" t="e">
        <f>#REF!</f>
        <v>#REF!</v>
      </c>
      <c r="E23" s="71" t="e">
        <f>#REF!</f>
        <v>#REF!</v>
      </c>
      <c r="F23" s="57" t="e">
        <f t="shared" ref="F23" si="41">(D23+E23)/24</f>
        <v>#REF!</v>
      </c>
      <c r="G23" s="58" t="e">
        <f>D23*G3</f>
        <v>#REF!</v>
      </c>
      <c r="H23" s="58" t="e">
        <f>E23*H3</f>
        <v>#REF!</v>
      </c>
      <c r="I23" s="59" t="e">
        <f t="shared" si="3"/>
        <v>#REF!</v>
      </c>
      <c r="J23" s="60"/>
      <c r="K23" s="89">
        <v>28.899999999999636</v>
      </c>
      <c r="L23" s="56">
        <v>13.80000000000291</v>
      </c>
      <c r="M23" s="56" t="e">
        <f t="shared" ref="M23" si="42">D23-K23</f>
        <v>#REF!</v>
      </c>
      <c r="N23" s="79" t="e">
        <f t="shared" ref="N23" si="43">E23-L23</f>
        <v>#REF!</v>
      </c>
      <c r="V23" s="18"/>
      <c r="W23" s="16"/>
      <c r="X23" s="16"/>
      <c r="Y23" s="16"/>
    </row>
    <row r="24" spans="1:25" x14ac:dyDescent="0.55000000000000004">
      <c r="A24" s="62"/>
      <c r="B24" s="119" t="s">
        <v>10</v>
      </c>
      <c r="C24" s="63">
        <v>41690</v>
      </c>
      <c r="D24" s="74" t="e">
        <f>#REF!</f>
        <v>#REF!</v>
      </c>
      <c r="E24" s="72" t="e">
        <f>#REF!</f>
        <v>#REF!</v>
      </c>
      <c r="F24" s="65" t="e">
        <f t="shared" ref="F24" si="44">(D24+E24)/24</f>
        <v>#REF!</v>
      </c>
      <c r="G24" s="66" t="e">
        <f>D24*G3</f>
        <v>#REF!</v>
      </c>
      <c r="H24" s="66" t="e">
        <f>E24*H3</f>
        <v>#REF!</v>
      </c>
      <c r="I24" s="67" t="e">
        <f t="shared" si="3"/>
        <v>#REF!</v>
      </c>
      <c r="J24" s="68"/>
      <c r="K24" s="87">
        <v>29.600000000000364</v>
      </c>
      <c r="L24" s="64">
        <v>18.099999999998545</v>
      </c>
      <c r="M24" s="64" t="e">
        <f t="shared" ref="M24" si="45">D24-K24</f>
        <v>#REF!</v>
      </c>
      <c r="N24" s="80" t="e">
        <f t="shared" ref="N24" si="46">E24-L24</f>
        <v>#REF!</v>
      </c>
      <c r="V24" s="16"/>
      <c r="W24" s="16"/>
      <c r="X24" s="16"/>
      <c r="Y24" s="16"/>
    </row>
    <row r="25" spans="1:25" x14ac:dyDescent="0.55000000000000004">
      <c r="A25" s="10"/>
      <c r="B25" s="120" t="s">
        <v>11</v>
      </c>
      <c r="C25" s="55">
        <v>41691</v>
      </c>
      <c r="D25" s="73" t="e">
        <f>#REF!</f>
        <v>#REF!</v>
      </c>
      <c r="E25" s="71" t="e">
        <f>#REF!</f>
        <v>#REF!</v>
      </c>
      <c r="F25" s="57" t="e">
        <f t="shared" ref="F25" si="47">(D25+E25)/24</f>
        <v>#REF!</v>
      </c>
      <c r="G25" s="58" t="e">
        <f>D25*G3</f>
        <v>#REF!</v>
      </c>
      <c r="H25" s="58" t="e">
        <f>E25*H3</f>
        <v>#REF!</v>
      </c>
      <c r="I25" s="59" t="e">
        <f t="shared" si="3"/>
        <v>#REF!</v>
      </c>
      <c r="J25" s="60"/>
      <c r="K25" s="89">
        <v>29.200000000000728</v>
      </c>
      <c r="L25" s="56">
        <v>12.700000000000728</v>
      </c>
      <c r="M25" s="56" t="e">
        <f t="shared" ref="M25" si="48">D25-K25</f>
        <v>#REF!</v>
      </c>
      <c r="N25" s="79" t="e">
        <f t="shared" ref="N25" si="49">E25-L25</f>
        <v>#REF!</v>
      </c>
      <c r="V25" s="18"/>
      <c r="W25" s="16"/>
      <c r="X25" s="16"/>
      <c r="Y25" s="16"/>
    </row>
    <row r="26" spans="1:25" x14ac:dyDescent="0.55000000000000004">
      <c r="A26" s="10"/>
      <c r="B26" s="119" t="s">
        <v>12</v>
      </c>
      <c r="C26" s="63">
        <v>41692</v>
      </c>
      <c r="D26" s="74" t="e">
        <f>#REF!</f>
        <v>#REF!</v>
      </c>
      <c r="E26" s="72" t="e">
        <f>#REF!</f>
        <v>#REF!</v>
      </c>
      <c r="F26" s="65" t="e">
        <f t="shared" ref="F26" si="50">(D26+E26)/24</f>
        <v>#REF!</v>
      </c>
      <c r="G26" s="66" t="e">
        <f>D26*G3</f>
        <v>#REF!</v>
      </c>
      <c r="H26" s="66" t="e">
        <f>E26*H3</f>
        <v>#REF!</v>
      </c>
      <c r="I26" s="67" t="e">
        <f t="shared" si="3"/>
        <v>#REF!</v>
      </c>
      <c r="J26" s="68"/>
      <c r="K26" s="87">
        <v>34.100000000000364</v>
      </c>
      <c r="L26" s="64">
        <v>13.299999999999272</v>
      </c>
      <c r="M26" s="64" t="e">
        <f t="shared" ref="M26" si="51">D26-K26</f>
        <v>#REF!</v>
      </c>
      <c r="N26" s="80" t="e">
        <f t="shared" ref="N26" si="52">E26-L26</f>
        <v>#REF!</v>
      </c>
      <c r="V26" s="16"/>
      <c r="W26" s="16"/>
      <c r="X26" s="16"/>
      <c r="Y26" s="16"/>
    </row>
    <row r="27" spans="1:25" x14ac:dyDescent="0.55000000000000004">
      <c r="A27" s="10"/>
      <c r="B27" s="120" t="s">
        <v>13</v>
      </c>
      <c r="C27" s="55">
        <v>41693</v>
      </c>
      <c r="D27" s="73" t="e">
        <f>#REF!</f>
        <v>#REF!</v>
      </c>
      <c r="E27" s="71" t="e">
        <f>#REF!</f>
        <v>#REF!</v>
      </c>
      <c r="F27" s="57" t="e">
        <f t="shared" ref="F27" si="53">(D27+E27)/24</f>
        <v>#REF!</v>
      </c>
      <c r="G27" s="58" t="e">
        <f>D27*G3</f>
        <v>#REF!</v>
      </c>
      <c r="H27" s="58" t="e">
        <f>E27*H3</f>
        <v>#REF!</v>
      </c>
      <c r="I27" s="59" t="e">
        <f t="shared" si="3"/>
        <v>#REF!</v>
      </c>
      <c r="J27" s="60"/>
      <c r="K27" s="89">
        <v>33.799999999999272</v>
      </c>
      <c r="L27" s="56">
        <v>12.599999999998545</v>
      </c>
      <c r="M27" s="56" t="e">
        <f t="shared" ref="M27" si="54">D27-K27</f>
        <v>#REF!</v>
      </c>
      <c r="N27" s="79" t="e">
        <f t="shared" ref="N27" si="55">E27-L27</f>
        <v>#REF!</v>
      </c>
      <c r="V27" s="16"/>
      <c r="W27" s="16"/>
      <c r="X27" s="16"/>
      <c r="Y27" s="16"/>
    </row>
    <row r="28" spans="1:25" x14ac:dyDescent="0.55000000000000004">
      <c r="A28" s="10"/>
      <c r="B28" s="119" t="s">
        <v>14</v>
      </c>
      <c r="C28" s="63">
        <v>41694</v>
      </c>
      <c r="D28" s="74" t="e">
        <f>#REF!</f>
        <v>#REF!</v>
      </c>
      <c r="E28" s="72" t="e">
        <f>#REF!</f>
        <v>#REF!</v>
      </c>
      <c r="F28" s="65" t="e">
        <f t="shared" ref="F28" si="56">(D28+E28)/24</f>
        <v>#REF!</v>
      </c>
      <c r="G28" s="66" t="e">
        <f>D28*G3</f>
        <v>#REF!</v>
      </c>
      <c r="H28" s="66" t="e">
        <f>E28*H3</f>
        <v>#REF!</v>
      </c>
      <c r="I28" s="67" t="e">
        <f t="shared" si="3"/>
        <v>#REF!</v>
      </c>
      <c r="J28" s="68"/>
      <c r="K28" s="87">
        <v>32</v>
      </c>
      <c r="L28" s="64">
        <v>19.400000000001455</v>
      </c>
      <c r="M28" s="64" t="e">
        <f t="shared" ref="M28" si="57">D28-K28</f>
        <v>#REF!</v>
      </c>
      <c r="N28" s="80" t="e">
        <f t="shared" ref="N28" si="58">E28-L28</f>
        <v>#REF!</v>
      </c>
      <c r="V28" s="16"/>
      <c r="W28" s="16"/>
      <c r="X28" s="16"/>
      <c r="Y28" s="16"/>
    </row>
    <row r="29" spans="1:25" x14ac:dyDescent="0.55000000000000004">
      <c r="A29" s="10"/>
      <c r="B29" s="120" t="s">
        <v>8</v>
      </c>
      <c r="C29" s="55">
        <v>41695</v>
      </c>
      <c r="D29" s="73" t="e">
        <f>#REF!</f>
        <v>#REF!</v>
      </c>
      <c r="E29" s="71" t="e">
        <f>#REF!</f>
        <v>#REF!</v>
      </c>
      <c r="F29" s="57" t="e">
        <f t="shared" ref="F29" si="59">(D29+E29)/24</f>
        <v>#REF!</v>
      </c>
      <c r="G29" s="58" t="e">
        <f>D29*G3</f>
        <v>#REF!</v>
      </c>
      <c r="H29" s="58" t="e">
        <f>E29*H3</f>
        <v>#REF!</v>
      </c>
      <c r="I29" s="59" t="e">
        <f t="shared" si="3"/>
        <v>#REF!</v>
      </c>
      <c r="J29" s="60"/>
      <c r="K29" s="89">
        <v>30.399999999999636</v>
      </c>
      <c r="L29" s="56">
        <v>13.400000000001455</v>
      </c>
      <c r="M29" s="56" t="e">
        <f t="shared" ref="M29" si="60">D29-K29</f>
        <v>#REF!</v>
      </c>
      <c r="N29" s="79" t="e">
        <f t="shared" ref="N29" si="61">E29-L29</f>
        <v>#REF!</v>
      </c>
      <c r="V29" s="16"/>
      <c r="W29" s="16"/>
      <c r="X29" s="16"/>
      <c r="Y29" s="16"/>
    </row>
    <row r="30" spans="1:25" x14ac:dyDescent="0.55000000000000004">
      <c r="A30" s="10"/>
      <c r="B30" s="119" t="s">
        <v>9</v>
      </c>
      <c r="C30" s="63">
        <v>41696</v>
      </c>
      <c r="D30" s="74" t="e">
        <f>#REF!</f>
        <v>#REF!</v>
      </c>
      <c r="E30" s="72" t="e">
        <f>#REF!</f>
        <v>#REF!</v>
      </c>
      <c r="F30" s="65" t="e">
        <f t="shared" ref="F30" si="62">(D30+E30)/24</f>
        <v>#REF!</v>
      </c>
      <c r="G30" s="66" t="e">
        <f>D30*G3</f>
        <v>#REF!</v>
      </c>
      <c r="H30" s="66" t="e">
        <f>E30*H3</f>
        <v>#REF!</v>
      </c>
      <c r="I30" s="67" t="e">
        <f t="shared" si="3"/>
        <v>#REF!</v>
      </c>
      <c r="J30" s="68"/>
      <c r="K30" s="87">
        <v>30.100000000000364</v>
      </c>
      <c r="L30" s="64">
        <v>12.5</v>
      </c>
      <c r="M30" s="64" t="e">
        <f t="shared" ref="M30" si="63">D30-K30</f>
        <v>#REF!</v>
      </c>
      <c r="N30" s="80" t="e">
        <f t="shared" ref="N30" si="64">E30-L30</f>
        <v>#REF!</v>
      </c>
      <c r="V30" s="16"/>
      <c r="W30" s="16"/>
      <c r="X30" s="16"/>
      <c r="Y30" s="16"/>
    </row>
    <row r="31" spans="1:25" x14ac:dyDescent="0.55000000000000004">
      <c r="A31" s="10"/>
      <c r="B31" s="120" t="s">
        <v>10</v>
      </c>
      <c r="C31" s="55">
        <v>41697</v>
      </c>
      <c r="D31" s="73" t="e">
        <f>#REF!</f>
        <v>#REF!</v>
      </c>
      <c r="E31" s="71" t="e">
        <f>#REF!</f>
        <v>#REF!</v>
      </c>
      <c r="F31" s="57" t="e">
        <f t="shared" ref="F31" si="65">(D31+E31)/24</f>
        <v>#REF!</v>
      </c>
      <c r="G31" s="58" t="e">
        <f>D31*G3</f>
        <v>#REF!</v>
      </c>
      <c r="H31" s="58" t="e">
        <f>E31*H3</f>
        <v>#REF!</v>
      </c>
      <c r="I31" s="59" t="e">
        <f t="shared" si="3"/>
        <v>#REF!</v>
      </c>
      <c r="J31" s="60"/>
      <c r="K31" s="89">
        <v>30.600000000000364</v>
      </c>
      <c r="L31" s="56">
        <v>14.299999999999272</v>
      </c>
      <c r="M31" s="56" t="e">
        <f t="shared" ref="M31" si="66">D31-K31</f>
        <v>#REF!</v>
      </c>
      <c r="N31" s="79" t="e">
        <f t="shared" ref="N31" si="67">E31-L31</f>
        <v>#REF!</v>
      </c>
      <c r="V31" s="18"/>
      <c r="W31" s="26"/>
      <c r="X31" s="16"/>
      <c r="Y31" s="16"/>
    </row>
    <row r="32" spans="1:25" x14ac:dyDescent="0.55000000000000004">
      <c r="A32" s="10"/>
      <c r="B32" s="119" t="s">
        <v>11</v>
      </c>
      <c r="C32" s="63">
        <v>41698</v>
      </c>
      <c r="D32" s="74" t="e">
        <f>#REF!</f>
        <v>#REF!</v>
      </c>
      <c r="E32" s="72" t="e">
        <f>#REF!</f>
        <v>#REF!</v>
      </c>
      <c r="F32" s="65" t="e">
        <f t="shared" ref="F32" si="68">(D32+E32)/24</f>
        <v>#REF!</v>
      </c>
      <c r="G32" s="66" t="e">
        <f>D32*G3</f>
        <v>#REF!</v>
      </c>
      <c r="H32" s="66" t="e">
        <f>E32*H3</f>
        <v>#REF!</v>
      </c>
      <c r="I32" s="67" t="e">
        <f t="shared" si="3"/>
        <v>#REF!</v>
      </c>
      <c r="J32" s="68"/>
      <c r="K32" s="87">
        <v>27.899999999999636</v>
      </c>
      <c r="L32" s="64">
        <v>12.899999999997817</v>
      </c>
      <c r="M32" s="64" t="e">
        <f t="shared" ref="M32" si="69">D32-K32</f>
        <v>#REF!</v>
      </c>
      <c r="N32" s="80" t="e">
        <f t="shared" ref="N32" si="70">E32-L32</f>
        <v>#REF!</v>
      </c>
      <c r="V32" s="16"/>
      <c r="W32" s="16"/>
      <c r="X32" s="16"/>
      <c r="Y32" s="16"/>
    </row>
    <row r="33" spans="1:25" x14ac:dyDescent="0.55000000000000004">
      <c r="A33" s="10"/>
      <c r="B33" s="120"/>
      <c r="C33" s="55"/>
      <c r="D33" s="73"/>
      <c r="E33" s="71"/>
      <c r="F33" s="57">
        <f t="shared" si="0"/>
        <v>0</v>
      </c>
      <c r="G33" s="58">
        <f>D33*G3</f>
        <v>0</v>
      </c>
      <c r="H33" s="58">
        <f>E33*H3</f>
        <v>0</v>
      </c>
      <c r="I33" s="59">
        <f t="shared" si="3"/>
        <v>0</v>
      </c>
      <c r="J33" s="60"/>
      <c r="K33" s="89"/>
      <c r="L33" s="56"/>
      <c r="M33" s="56"/>
      <c r="N33" s="79"/>
      <c r="V33" s="16"/>
      <c r="W33" s="16"/>
      <c r="X33" s="16"/>
      <c r="Y33" s="16"/>
    </row>
    <row r="34" spans="1:25" x14ac:dyDescent="0.55000000000000004">
      <c r="A34" s="10"/>
      <c r="B34" s="119"/>
      <c r="C34" s="17"/>
      <c r="D34" s="74"/>
      <c r="E34" s="72"/>
      <c r="F34" s="65">
        <f t="shared" si="0"/>
        <v>0</v>
      </c>
      <c r="G34" s="66">
        <f>D34*G3</f>
        <v>0</v>
      </c>
      <c r="H34" s="66">
        <f>E34*H3</f>
        <v>0</v>
      </c>
      <c r="I34" s="67">
        <f t="shared" si="3"/>
        <v>0</v>
      </c>
      <c r="J34" s="68"/>
      <c r="K34" s="87"/>
      <c r="L34" s="64"/>
      <c r="M34" s="64"/>
      <c r="N34" s="80"/>
      <c r="V34" s="18"/>
      <c r="W34" s="16"/>
      <c r="X34" s="16"/>
      <c r="Y34" s="16"/>
    </row>
    <row r="35" spans="1:25" x14ac:dyDescent="0.55000000000000004">
      <c r="A35" s="10"/>
      <c r="B35" s="120"/>
      <c r="C35" s="55"/>
      <c r="D35" s="73"/>
      <c r="E35" s="71"/>
      <c r="F35" s="57">
        <f t="shared" si="0"/>
        <v>0</v>
      </c>
      <c r="G35" s="58">
        <f>D35*G4</f>
        <v>0</v>
      </c>
      <c r="H35" s="58">
        <f>E35*H4</f>
        <v>0</v>
      </c>
      <c r="I35" s="59">
        <f t="shared" si="3"/>
        <v>0</v>
      </c>
      <c r="J35" s="60"/>
      <c r="K35" s="89"/>
      <c r="L35" s="56"/>
      <c r="M35" s="56"/>
      <c r="N35" s="79"/>
      <c r="V35" s="18"/>
      <c r="W35" s="16"/>
      <c r="X35" s="16"/>
      <c r="Y35" s="16"/>
    </row>
    <row r="36" spans="1:25" ht="14.7" thickBot="1" x14ac:dyDescent="0.6">
      <c r="A36" s="10"/>
      <c r="B36" s="129"/>
      <c r="C36" s="130"/>
      <c r="D36" s="131"/>
      <c r="E36" s="131"/>
      <c r="F36" s="131"/>
      <c r="G36" s="132"/>
      <c r="H36" s="132"/>
      <c r="I36" s="133"/>
      <c r="J36" s="134"/>
      <c r="K36" s="135"/>
      <c r="L36" s="136"/>
      <c r="M36" s="137"/>
      <c r="N36" s="138"/>
      <c r="V36" s="18"/>
      <c r="W36" s="16"/>
    </row>
    <row r="37" spans="1:25" ht="16.8" x14ac:dyDescent="0.6">
      <c r="A37" s="13"/>
      <c r="B37" s="13"/>
      <c r="C37" s="15" t="s">
        <v>16</v>
      </c>
      <c r="D37" s="18" t="e">
        <f>SUM(D5:D35)</f>
        <v>#REF!</v>
      </c>
      <c r="E37" s="18" t="e">
        <f>SUM(E5:E36)</f>
        <v>#REF!</v>
      </c>
      <c r="F37" s="16"/>
      <c r="G37" s="29" t="e">
        <f>SUM(G5:G36)</f>
        <v>#REF!</v>
      </c>
      <c r="H37" s="29" t="e">
        <f>SUM(H5:H36)</f>
        <v>#REF!</v>
      </c>
      <c r="K37" s="88">
        <f>SUM(K5:K32)</f>
        <v>801.5</v>
      </c>
      <c r="L37" s="18">
        <f>SUM(L5:L32)</f>
        <v>394.79999999999927</v>
      </c>
      <c r="M37" s="18" t="e">
        <f>SUM(M5:M36)</f>
        <v>#REF!</v>
      </c>
      <c r="N37" s="18" t="e">
        <f>SUM(N5:N36)</f>
        <v>#REF!</v>
      </c>
      <c r="P37" s="92" t="s">
        <v>55</v>
      </c>
      <c r="Q37" s="15"/>
      <c r="R37" s="15"/>
      <c r="S37" s="113">
        <v>-0.7</v>
      </c>
      <c r="V37" s="18"/>
      <c r="W37" s="16"/>
    </row>
    <row r="38" spans="1:25" x14ac:dyDescent="0.55000000000000004">
      <c r="A38" s="13"/>
      <c r="B38" s="13"/>
      <c r="C38" s="15" t="s">
        <v>7</v>
      </c>
      <c r="D38" s="18" t="e">
        <f>SUM(D5:D37)/26</f>
        <v>#REF!</v>
      </c>
      <c r="E38" s="18" t="e">
        <f>E37/16</f>
        <v>#REF!</v>
      </c>
      <c r="F38" s="18"/>
      <c r="G38" s="30"/>
      <c r="H38" s="30"/>
      <c r="M38" s="83" t="e">
        <f>1-(K37/D37)</f>
        <v>#REF!</v>
      </c>
      <c r="N38" s="84" t="e">
        <f>1-(L37/E37)</f>
        <v>#REF!</v>
      </c>
      <c r="P38" s="15"/>
      <c r="Q38" s="15"/>
      <c r="R38" s="15"/>
      <c r="S38" s="8"/>
    </row>
    <row r="39" spans="1:25" ht="16.8" x14ac:dyDescent="0.6">
      <c r="C39" s="15" t="s">
        <v>15</v>
      </c>
      <c r="D39" s="26" t="e">
        <f>D38/24</f>
        <v>#REF!</v>
      </c>
      <c r="E39" s="26" t="e">
        <f>E38/24</f>
        <v>#REF!</v>
      </c>
      <c r="G39" s="29"/>
      <c r="H39" s="29"/>
      <c r="O39" s="48"/>
      <c r="P39" s="92" t="s">
        <v>56</v>
      </c>
      <c r="Q39" s="15"/>
      <c r="R39" s="15"/>
      <c r="S39" s="113">
        <v>4.5999999999999996</v>
      </c>
    </row>
    <row r="40" spans="1:25" x14ac:dyDescent="0.55000000000000004">
      <c r="C40" s="15" t="s">
        <v>25</v>
      </c>
      <c r="D40" s="26"/>
      <c r="E40" s="26"/>
      <c r="G40" s="29">
        <v>7.88</v>
      </c>
      <c r="H40" s="29">
        <v>11.58</v>
      </c>
      <c r="M40" s="147" t="e">
        <f>M37*G3</f>
        <v>#REF!</v>
      </c>
      <c r="O40" s="81"/>
      <c r="P40" s="82"/>
      <c r="Q40" s="81"/>
      <c r="R40" s="7"/>
    </row>
    <row r="41" spans="1:25" x14ac:dyDescent="0.55000000000000004">
      <c r="G41" s="29"/>
      <c r="H41" s="29"/>
    </row>
    <row r="42" spans="1:25" x14ac:dyDescent="0.55000000000000004">
      <c r="C42" s="32" t="s">
        <v>18</v>
      </c>
      <c r="G42" s="30"/>
      <c r="H42" s="29" t="e">
        <f>H40+G40+H37+G37</f>
        <v>#REF!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7"/>
  <dimension ref="A2:Y42"/>
  <sheetViews>
    <sheetView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3" width="11.41796875" style="2"/>
    <col min="4" max="4" width="14.41796875" style="2" bestFit="1" customWidth="1"/>
    <col min="5" max="5" width="13" style="10" customWidth="1"/>
    <col min="6" max="6" width="11.41796875" style="10" customWidth="1"/>
    <col min="7" max="8" width="11.41796875" style="2" customWidth="1"/>
    <col min="9" max="9" width="11.41796875" style="16" customWidth="1"/>
    <col min="10" max="10" width="5.68359375" style="2" customWidth="1"/>
    <col min="11" max="11" width="14.41796875" style="90" bestFit="1" customWidth="1"/>
    <col min="12" max="12" width="13" style="2" bestFit="1" customWidth="1"/>
    <col min="13" max="14" width="11.41796875" style="10"/>
    <col min="15" max="23" width="11.41796875" style="2"/>
    <col min="24" max="25" width="11.41796875" style="10"/>
    <col min="26" max="16384" width="11.41796875" style="2"/>
  </cols>
  <sheetData>
    <row r="2" spans="1:25" x14ac:dyDescent="0.55000000000000004">
      <c r="D2" s="9" t="s">
        <v>58</v>
      </c>
      <c r="K2" s="85" t="s">
        <v>59</v>
      </c>
      <c r="L2" s="15"/>
    </row>
    <row r="3" spans="1:25" x14ac:dyDescent="0.55000000000000004">
      <c r="C3" s="15"/>
      <c r="D3" s="123" t="s">
        <v>50</v>
      </c>
      <c r="E3" s="124" t="s">
        <v>51</v>
      </c>
      <c r="F3" s="20" t="s">
        <v>21</v>
      </c>
      <c r="G3" s="34">
        <v>0.17899999999999999</v>
      </c>
      <c r="H3" s="34">
        <v>0.26190000000000002</v>
      </c>
      <c r="I3" s="16" t="s">
        <v>16</v>
      </c>
      <c r="K3" s="125" t="s">
        <v>41</v>
      </c>
      <c r="L3" s="16" t="s">
        <v>42</v>
      </c>
      <c r="M3" s="8" t="s">
        <v>40</v>
      </c>
      <c r="N3" s="8"/>
      <c r="V3" s="15"/>
      <c r="W3" s="16"/>
      <c r="X3" s="8"/>
      <c r="Y3" s="8"/>
    </row>
    <row r="4" spans="1:25" ht="14.7" thickBot="1" x14ac:dyDescent="0.6">
      <c r="C4" s="15"/>
      <c r="D4" s="15"/>
      <c r="E4" s="16"/>
      <c r="F4" s="20"/>
      <c r="G4" s="27"/>
      <c r="H4" s="27"/>
      <c r="K4" s="86"/>
      <c r="L4" s="16"/>
      <c r="V4" s="15"/>
      <c r="W4" s="16"/>
    </row>
    <row r="5" spans="1:25" x14ac:dyDescent="0.55000000000000004">
      <c r="A5" s="12"/>
      <c r="B5" s="118" t="s">
        <v>12</v>
      </c>
      <c r="C5" s="93">
        <v>41699</v>
      </c>
      <c r="D5" s="94" t="e">
        <f>#REF!</f>
        <v>#REF!</v>
      </c>
      <c r="E5" s="95" t="e">
        <f>#REF!</f>
        <v>#REF!</v>
      </c>
      <c r="F5" s="96" t="e">
        <f t="shared" ref="F5:F35" si="0">(D5+E5)/24</f>
        <v>#REF!</v>
      </c>
      <c r="G5" s="97" t="e">
        <f>D5*G3</f>
        <v>#REF!</v>
      </c>
      <c r="H5" s="97" t="e">
        <f>E5*H3</f>
        <v>#REF!</v>
      </c>
      <c r="I5" s="98" t="e">
        <f>H5+G5</f>
        <v>#REF!</v>
      </c>
      <c r="J5" s="99"/>
      <c r="K5" s="100">
        <v>27.799999999999272</v>
      </c>
      <c r="L5" s="101">
        <v>17.400000000001455</v>
      </c>
      <c r="M5" s="101" t="e">
        <f t="shared" ref="M5:N20" si="1">D5-K5</f>
        <v>#REF!</v>
      </c>
      <c r="N5" s="102" t="e">
        <f t="shared" si="1"/>
        <v>#REF!</v>
      </c>
      <c r="V5" s="18"/>
      <c r="W5" s="18"/>
      <c r="X5" s="18"/>
      <c r="Y5" s="18"/>
    </row>
    <row r="6" spans="1:25" s="68" customFormat="1" x14ac:dyDescent="0.55000000000000004">
      <c r="A6" s="62"/>
      <c r="B6" s="119" t="s">
        <v>13</v>
      </c>
      <c r="C6" s="63">
        <v>41700</v>
      </c>
      <c r="D6" s="74" t="e">
        <f>#REF!</f>
        <v>#REF!</v>
      </c>
      <c r="E6" s="72" t="e">
        <f>#REF!</f>
        <v>#REF!</v>
      </c>
      <c r="F6" s="65" t="e">
        <f t="shared" si="0"/>
        <v>#REF!</v>
      </c>
      <c r="G6" s="66" t="e">
        <f>D6*G3</f>
        <v>#REF!</v>
      </c>
      <c r="H6" s="66" t="e">
        <f>E6*H3</f>
        <v>#REF!</v>
      </c>
      <c r="I6" s="67" t="e">
        <f t="shared" ref="I6:I35" si="2">H6+G6</f>
        <v>#REF!</v>
      </c>
      <c r="K6" s="87">
        <v>26.700000000000728</v>
      </c>
      <c r="L6" s="64">
        <v>11</v>
      </c>
      <c r="M6" s="64" t="e">
        <f t="shared" si="1"/>
        <v>#REF!</v>
      </c>
      <c r="N6" s="80" t="e">
        <f t="shared" si="1"/>
        <v>#REF!</v>
      </c>
      <c r="V6" s="69"/>
      <c r="W6" s="69"/>
      <c r="X6" s="64"/>
      <c r="Y6" s="64"/>
    </row>
    <row r="7" spans="1:25" s="68" customFormat="1" x14ac:dyDescent="0.55000000000000004">
      <c r="A7" s="62"/>
      <c r="B7" s="120" t="s">
        <v>14</v>
      </c>
      <c r="C7" s="55">
        <v>41701</v>
      </c>
      <c r="D7" s="73" t="e">
        <f>#REF!</f>
        <v>#REF!</v>
      </c>
      <c r="E7" s="71" t="e">
        <f>#REF!</f>
        <v>#REF!</v>
      </c>
      <c r="F7" s="57" t="e">
        <f t="shared" si="0"/>
        <v>#REF!</v>
      </c>
      <c r="G7" s="58" t="e">
        <f>D7*G3</f>
        <v>#REF!</v>
      </c>
      <c r="H7" s="58" t="e">
        <f>E7*H3</f>
        <v>#REF!</v>
      </c>
      <c r="I7" s="59" t="e">
        <f t="shared" si="2"/>
        <v>#REF!</v>
      </c>
      <c r="J7" s="60"/>
      <c r="K7" s="89">
        <v>28.899999999999636</v>
      </c>
      <c r="L7" s="56">
        <v>11.799999999999272</v>
      </c>
      <c r="M7" s="56" t="e">
        <f t="shared" si="1"/>
        <v>#REF!</v>
      </c>
      <c r="N7" s="79" t="e">
        <f t="shared" si="1"/>
        <v>#REF!</v>
      </c>
      <c r="V7" s="69"/>
      <c r="W7" s="69"/>
      <c r="X7" s="64"/>
      <c r="Y7" s="64"/>
    </row>
    <row r="8" spans="1:25" s="68" customFormat="1" x14ac:dyDescent="0.55000000000000004">
      <c r="A8" s="62"/>
      <c r="B8" s="119" t="s">
        <v>8</v>
      </c>
      <c r="C8" s="63">
        <v>41702</v>
      </c>
      <c r="D8" s="74" t="e">
        <f>#REF!</f>
        <v>#REF!</v>
      </c>
      <c r="E8" s="72" t="e">
        <f>#REF!</f>
        <v>#REF!</v>
      </c>
      <c r="F8" s="65" t="e">
        <f t="shared" si="0"/>
        <v>#REF!</v>
      </c>
      <c r="G8" s="66" t="e">
        <f>D8*G3</f>
        <v>#REF!</v>
      </c>
      <c r="H8" s="66" t="e">
        <f>E8*H3</f>
        <v>#REF!</v>
      </c>
      <c r="I8" s="67" t="e">
        <f t="shared" si="2"/>
        <v>#REF!</v>
      </c>
      <c r="K8" s="87">
        <v>29.5</v>
      </c>
      <c r="L8" s="64">
        <v>13.900000000001455</v>
      </c>
      <c r="M8" s="64" t="e">
        <f t="shared" si="1"/>
        <v>#REF!</v>
      </c>
      <c r="N8" s="80" t="e">
        <f t="shared" si="1"/>
        <v>#REF!</v>
      </c>
      <c r="V8" s="69"/>
      <c r="W8" s="64"/>
      <c r="X8" s="64"/>
      <c r="Y8" s="64"/>
    </row>
    <row r="9" spans="1:25" s="68" customFormat="1" x14ac:dyDescent="0.55000000000000004">
      <c r="A9" s="62"/>
      <c r="B9" s="120" t="s">
        <v>9</v>
      </c>
      <c r="C9" s="55">
        <v>41703</v>
      </c>
      <c r="D9" s="73" t="e">
        <f>#REF!</f>
        <v>#REF!</v>
      </c>
      <c r="E9" s="71" t="e">
        <f>#REF!</f>
        <v>#REF!</v>
      </c>
      <c r="F9" s="57" t="e">
        <f t="shared" si="0"/>
        <v>#REF!</v>
      </c>
      <c r="G9" s="58" t="e">
        <f>D9*G3</f>
        <v>#REF!</v>
      </c>
      <c r="H9" s="58" t="e">
        <f>E9*H3</f>
        <v>#REF!</v>
      </c>
      <c r="I9" s="59" t="e">
        <f t="shared" si="2"/>
        <v>#REF!</v>
      </c>
      <c r="J9" s="60"/>
      <c r="K9" s="89">
        <v>26</v>
      </c>
      <c r="L9" s="56">
        <v>17.299999999999272</v>
      </c>
      <c r="M9" s="56" t="e">
        <f t="shared" si="1"/>
        <v>#REF!</v>
      </c>
      <c r="N9" s="79" t="e">
        <f t="shared" si="1"/>
        <v>#REF!</v>
      </c>
      <c r="V9" s="64"/>
      <c r="W9" s="69"/>
      <c r="X9" s="64"/>
      <c r="Y9" s="64"/>
    </row>
    <row r="10" spans="1:25" s="68" customFormat="1" x14ac:dyDescent="0.55000000000000004">
      <c r="A10" s="62"/>
      <c r="B10" s="119" t="s">
        <v>10</v>
      </c>
      <c r="C10" s="63">
        <v>41704</v>
      </c>
      <c r="D10" s="74" t="e">
        <f>#REF!</f>
        <v>#REF!</v>
      </c>
      <c r="E10" s="72" t="e">
        <f>#REF!</f>
        <v>#REF!</v>
      </c>
      <c r="F10" s="65" t="e">
        <f t="shared" si="0"/>
        <v>#REF!</v>
      </c>
      <c r="G10" s="66" t="e">
        <f>D10*G3</f>
        <v>#REF!</v>
      </c>
      <c r="H10" s="66" t="e">
        <f>E10*H3</f>
        <v>#REF!</v>
      </c>
      <c r="I10" s="67" t="e">
        <f t="shared" si="2"/>
        <v>#REF!</v>
      </c>
      <c r="K10" s="87">
        <v>25.600000000000364</v>
      </c>
      <c r="L10" s="64">
        <v>16.299999999999272</v>
      </c>
      <c r="M10" s="64" t="e">
        <f t="shared" si="1"/>
        <v>#REF!</v>
      </c>
      <c r="N10" s="80" t="e">
        <f t="shared" si="1"/>
        <v>#REF!</v>
      </c>
      <c r="V10" s="69"/>
      <c r="W10" s="69"/>
      <c r="X10" s="64"/>
      <c r="Y10" s="64"/>
    </row>
    <row r="11" spans="1:25" s="68" customFormat="1" x14ac:dyDescent="0.55000000000000004">
      <c r="A11" s="62"/>
      <c r="B11" s="120" t="s">
        <v>11</v>
      </c>
      <c r="C11" s="55">
        <v>41705</v>
      </c>
      <c r="D11" s="73" t="e">
        <f>#REF!</f>
        <v>#REF!</v>
      </c>
      <c r="E11" s="71" t="e">
        <f>#REF!</f>
        <v>#REF!</v>
      </c>
      <c r="F11" s="57" t="e">
        <f t="shared" si="0"/>
        <v>#REF!</v>
      </c>
      <c r="G11" s="58" t="e">
        <f>D11*G3</f>
        <v>#REF!</v>
      </c>
      <c r="H11" s="58" t="e">
        <f>E11*H3</f>
        <v>#REF!</v>
      </c>
      <c r="I11" s="59" t="e">
        <f t="shared" si="2"/>
        <v>#REF!</v>
      </c>
      <c r="J11" s="60"/>
      <c r="K11" s="89">
        <v>20.399999999999636</v>
      </c>
      <c r="L11" s="56">
        <v>10.600000000002183</v>
      </c>
      <c r="M11" s="56" t="e">
        <f t="shared" si="1"/>
        <v>#REF!</v>
      </c>
      <c r="N11" s="79" t="e">
        <f t="shared" si="1"/>
        <v>#REF!</v>
      </c>
      <c r="V11" s="70"/>
      <c r="W11" s="69"/>
      <c r="X11" s="64"/>
      <c r="Y11" s="64"/>
    </row>
    <row r="12" spans="1:25" s="68" customFormat="1" x14ac:dyDescent="0.55000000000000004">
      <c r="A12" s="62"/>
      <c r="B12" s="119" t="s">
        <v>12</v>
      </c>
      <c r="C12" s="63">
        <v>41706</v>
      </c>
      <c r="D12" s="74" t="e">
        <f>#REF!</f>
        <v>#REF!</v>
      </c>
      <c r="E12" s="72" t="e">
        <f>#REF!</f>
        <v>#REF!</v>
      </c>
      <c r="F12" s="65" t="e">
        <f t="shared" si="0"/>
        <v>#REF!</v>
      </c>
      <c r="G12" s="66" t="e">
        <f>D12*G3</f>
        <v>#REF!</v>
      </c>
      <c r="H12" s="66" t="e">
        <f>E12*H3</f>
        <v>#REF!</v>
      </c>
      <c r="I12" s="67" t="e">
        <f t="shared" si="2"/>
        <v>#REF!</v>
      </c>
      <c r="K12" s="87">
        <v>18.700000000000728</v>
      </c>
      <c r="L12" s="64">
        <v>20.899999999997817</v>
      </c>
      <c r="M12" s="64" t="e">
        <f t="shared" si="1"/>
        <v>#REF!</v>
      </c>
      <c r="N12" s="80" t="e">
        <f t="shared" si="1"/>
        <v>#REF!</v>
      </c>
      <c r="V12" s="69"/>
      <c r="W12" s="69"/>
      <c r="X12" s="64"/>
      <c r="Y12" s="64"/>
    </row>
    <row r="13" spans="1:25" s="68" customFormat="1" x14ac:dyDescent="0.55000000000000004">
      <c r="A13" s="62"/>
      <c r="B13" s="120" t="s">
        <v>13</v>
      </c>
      <c r="C13" s="55">
        <v>41707</v>
      </c>
      <c r="D13" s="73" t="e">
        <f>#REF!</f>
        <v>#REF!</v>
      </c>
      <c r="E13" s="71" t="e">
        <f>#REF!</f>
        <v>#REF!</v>
      </c>
      <c r="F13" s="57" t="e">
        <f t="shared" si="0"/>
        <v>#REF!</v>
      </c>
      <c r="G13" s="58" t="e">
        <f>D13*G3</f>
        <v>#REF!</v>
      </c>
      <c r="H13" s="58" t="e">
        <f>E13*H3</f>
        <v>#REF!</v>
      </c>
      <c r="I13" s="59" t="e">
        <f t="shared" si="2"/>
        <v>#REF!</v>
      </c>
      <c r="J13" s="60"/>
      <c r="K13" s="89">
        <v>18.600000000000364</v>
      </c>
      <c r="L13" s="56">
        <v>11</v>
      </c>
      <c r="M13" s="56" t="e">
        <f t="shared" si="1"/>
        <v>#REF!</v>
      </c>
      <c r="N13" s="79" t="e">
        <f t="shared" si="1"/>
        <v>#REF!</v>
      </c>
      <c r="V13" s="69"/>
      <c r="W13" s="64"/>
      <c r="X13" s="64"/>
      <c r="Y13" s="64"/>
    </row>
    <row r="14" spans="1:25" s="68" customFormat="1" x14ac:dyDescent="0.55000000000000004">
      <c r="A14" s="62"/>
      <c r="B14" s="119" t="s">
        <v>14</v>
      </c>
      <c r="C14" s="63">
        <v>41708</v>
      </c>
      <c r="D14" s="74" t="e">
        <f>#REF!</f>
        <v>#REF!</v>
      </c>
      <c r="E14" s="72" t="e">
        <f>#REF!</f>
        <v>#REF!</v>
      </c>
      <c r="F14" s="65" t="e">
        <f t="shared" si="0"/>
        <v>#REF!</v>
      </c>
      <c r="G14" s="66" t="e">
        <f>D14*G3</f>
        <v>#REF!</v>
      </c>
      <c r="H14" s="66" t="e">
        <f>E14*H3</f>
        <v>#REF!</v>
      </c>
      <c r="I14" s="67" t="e">
        <f t="shared" si="2"/>
        <v>#REF!</v>
      </c>
      <c r="K14" s="87">
        <v>19.799999999999272</v>
      </c>
      <c r="L14" s="64">
        <v>10.100000000002183</v>
      </c>
      <c r="M14" s="64" t="e">
        <f t="shared" si="1"/>
        <v>#REF!</v>
      </c>
      <c r="N14" s="80" t="e">
        <f t="shared" si="1"/>
        <v>#REF!</v>
      </c>
      <c r="V14" s="69"/>
      <c r="W14" s="64"/>
      <c r="X14" s="64"/>
      <c r="Y14" s="64"/>
    </row>
    <row r="15" spans="1:25" s="68" customFormat="1" x14ac:dyDescent="0.55000000000000004">
      <c r="A15" s="62"/>
      <c r="B15" s="120" t="s">
        <v>8</v>
      </c>
      <c r="C15" s="55">
        <v>41709</v>
      </c>
      <c r="D15" s="73" t="e">
        <f>#REF!</f>
        <v>#REF!</v>
      </c>
      <c r="E15" s="71" t="e">
        <f>#REF!</f>
        <v>#REF!</v>
      </c>
      <c r="F15" s="57" t="e">
        <f t="shared" si="0"/>
        <v>#REF!</v>
      </c>
      <c r="G15" s="58" t="e">
        <f>D15*G3</f>
        <v>#REF!</v>
      </c>
      <c r="H15" s="58" t="e">
        <f>E15*H3</f>
        <v>#REF!</v>
      </c>
      <c r="I15" s="59" t="e">
        <f t="shared" si="2"/>
        <v>#REF!</v>
      </c>
      <c r="J15" s="60"/>
      <c r="K15" s="89">
        <v>18.5</v>
      </c>
      <c r="L15" s="56">
        <v>10.299999999999272</v>
      </c>
      <c r="M15" s="56" t="e">
        <f t="shared" si="1"/>
        <v>#REF!</v>
      </c>
      <c r="N15" s="79" t="e">
        <f t="shared" si="1"/>
        <v>#REF!</v>
      </c>
      <c r="V15" s="69"/>
      <c r="W15" s="64"/>
      <c r="X15" s="64"/>
      <c r="Y15" s="64"/>
    </row>
    <row r="16" spans="1:25" s="68" customFormat="1" x14ac:dyDescent="0.55000000000000004">
      <c r="A16" s="62"/>
      <c r="B16" s="119" t="s">
        <v>9</v>
      </c>
      <c r="C16" s="63">
        <v>41710</v>
      </c>
      <c r="D16" s="74" t="e">
        <f>#REF!</f>
        <v>#REF!</v>
      </c>
      <c r="E16" s="72" t="e">
        <f>#REF!</f>
        <v>#REF!</v>
      </c>
      <c r="F16" s="65" t="e">
        <f t="shared" si="0"/>
        <v>#REF!</v>
      </c>
      <c r="G16" s="66" t="e">
        <f>D16*G3</f>
        <v>#REF!</v>
      </c>
      <c r="H16" s="66" t="e">
        <f>E16*H3</f>
        <v>#REF!</v>
      </c>
      <c r="I16" s="67" t="e">
        <f t="shared" si="2"/>
        <v>#REF!</v>
      </c>
      <c r="K16" s="87">
        <v>23.700000000000728</v>
      </c>
      <c r="L16" s="64">
        <v>12</v>
      </c>
      <c r="M16" s="64" t="e">
        <f t="shared" si="1"/>
        <v>#REF!</v>
      </c>
      <c r="N16" s="80" t="e">
        <f t="shared" si="1"/>
        <v>#REF!</v>
      </c>
      <c r="V16" s="69"/>
      <c r="W16" s="69"/>
      <c r="X16" s="69"/>
      <c r="Y16" s="69"/>
    </row>
    <row r="17" spans="1:25" s="68" customFormat="1" x14ac:dyDescent="0.55000000000000004">
      <c r="A17" s="62"/>
      <c r="B17" s="120" t="s">
        <v>10</v>
      </c>
      <c r="C17" s="55">
        <v>41711</v>
      </c>
      <c r="D17" s="73" t="e">
        <f>#REF!</f>
        <v>#REF!</v>
      </c>
      <c r="E17" s="71" t="e">
        <f>#REF!</f>
        <v>#REF!</v>
      </c>
      <c r="F17" s="57" t="e">
        <f t="shared" si="0"/>
        <v>#REF!</v>
      </c>
      <c r="G17" s="58" t="e">
        <f>D17*G3</f>
        <v>#REF!</v>
      </c>
      <c r="H17" s="58" t="e">
        <f>E17*H3</f>
        <v>#REF!</v>
      </c>
      <c r="I17" s="59" t="e">
        <f t="shared" si="2"/>
        <v>#REF!</v>
      </c>
      <c r="J17" s="60"/>
      <c r="K17" s="89">
        <v>28</v>
      </c>
      <c r="L17" s="56">
        <v>16.799999999999272</v>
      </c>
      <c r="M17" s="89" t="e">
        <f t="shared" si="1"/>
        <v>#REF!</v>
      </c>
      <c r="N17" s="144" t="e">
        <f t="shared" si="1"/>
        <v>#REF!</v>
      </c>
      <c r="V17" s="69"/>
      <c r="W17" s="69"/>
      <c r="X17" s="69"/>
      <c r="Y17" s="69"/>
    </row>
    <row r="18" spans="1:25" s="68" customFormat="1" x14ac:dyDescent="0.55000000000000004">
      <c r="A18" s="62"/>
      <c r="B18" s="119" t="s">
        <v>11</v>
      </c>
      <c r="C18" s="63">
        <v>41712</v>
      </c>
      <c r="D18" s="74" t="e">
        <f>#REF!</f>
        <v>#REF!</v>
      </c>
      <c r="E18" s="72" t="e">
        <f>#REF!</f>
        <v>#REF!</v>
      </c>
      <c r="F18" s="65" t="e">
        <f t="shared" si="0"/>
        <v>#REF!</v>
      </c>
      <c r="G18" s="66" t="e">
        <f>D18*G3</f>
        <v>#REF!</v>
      </c>
      <c r="H18" s="66" t="e">
        <f>E18*H3</f>
        <v>#REF!</v>
      </c>
      <c r="I18" s="67" t="e">
        <f t="shared" si="2"/>
        <v>#REF!</v>
      </c>
      <c r="K18" s="87">
        <v>31.5</v>
      </c>
      <c r="L18" s="64">
        <v>12.599999999998545</v>
      </c>
      <c r="M18" s="87" t="e">
        <f t="shared" si="1"/>
        <v>#REF!</v>
      </c>
      <c r="N18" s="145" t="e">
        <f t="shared" si="1"/>
        <v>#REF!</v>
      </c>
      <c r="V18" s="69"/>
      <c r="W18" s="69"/>
      <c r="X18" s="69"/>
      <c r="Y18" s="69"/>
    </row>
    <row r="19" spans="1:25" x14ac:dyDescent="0.55000000000000004">
      <c r="A19" s="10"/>
      <c r="B19" s="120" t="s">
        <v>12</v>
      </c>
      <c r="C19" s="55">
        <v>41713</v>
      </c>
      <c r="D19" s="73" t="e">
        <f>#REF!</f>
        <v>#REF!</v>
      </c>
      <c r="E19" s="71" t="e">
        <f>#REF!</f>
        <v>#REF!</v>
      </c>
      <c r="F19" s="57" t="e">
        <f t="shared" si="0"/>
        <v>#REF!</v>
      </c>
      <c r="G19" s="58" t="e">
        <f>D19*G3</f>
        <v>#REF!</v>
      </c>
      <c r="H19" s="58" t="e">
        <f>E19*H3</f>
        <v>#REF!</v>
      </c>
      <c r="I19" s="59" t="e">
        <f t="shared" si="2"/>
        <v>#REF!</v>
      </c>
      <c r="J19" s="60"/>
      <c r="K19" s="89">
        <v>25.799999999999272</v>
      </c>
      <c r="L19" s="56">
        <v>12.100000000002183</v>
      </c>
      <c r="M19" s="89" t="e">
        <f t="shared" si="1"/>
        <v>#REF!</v>
      </c>
      <c r="N19" s="144" t="e">
        <f t="shared" si="1"/>
        <v>#REF!</v>
      </c>
      <c r="V19" s="16"/>
      <c r="W19" s="18"/>
      <c r="X19" s="16"/>
      <c r="Y19" s="16"/>
    </row>
    <row r="20" spans="1:25" x14ac:dyDescent="0.55000000000000004">
      <c r="A20" s="10"/>
      <c r="B20" s="119" t="s">
        <v>13</v>
      </c>
      <c r="C20" s="63">
        <v>41714</v>
      </c>
      <c r="D20" s="74" t="e">
        <f>#REF!</f>
        <v>#REF!</v>
      </c>
      <c r="E20" s="72" t="e">
        <f>#REF!</f>
        <v>#REF!</v>
      </c>
      <c r="F20" s="65" t="e">
        <f t="shared" si="0"/>
        <v>#REF!</v>
      </c>
      <c r="G20" s="66" t="e">
        <f>D20*G3</f>
        <v>#REF!</v>
      </c>
      <c r="H20" s="66" t="e">
        <f>E20*H3</f>
        <v>#REF!</v>
      </c>
      <c r="I20" s="67" t="e">
        <f t="shared" si="2"/>
        <v>#REF!</v>
      </c>
      <c r="J20" s="68"/>
      <c r="K20" s="87">
        <v>31.900000000001455</v>
      </c>
      <c r="L20" s="64">
        <v>16.200000000000728</v>
      </c>
      <c r="M20" s="87" t="e">
        <f t="shared" si="1"/>
        <v>#REF!</v>
      </c>
      <c r="N20" s="145" t="e">
        <f t="shared" si="1"/>
        <v>#REF!</v>
      </c>
      <c r="V20" s="16"/>
      <c r="W20" s="16"/>
      <c r="X20" s="18"/>
      <c r="Y20" s="16"/>
    </row>
    <row r="21" spans="1:25" x14ac:dyDescent="0.55000000000000004">
      <c r="A21" s="10"/>
      <c r="B21" s="120" t="s">
        <v>14</v>
      </c>
      <c r="C21" s="55">
        <v>41715</v>
      </c>
      <c r="D21" s="73" t="e">
        <f>#REF!</f>
        <v>#REF!</v>
      </c>
      <c r="E21" s="71" t="e">
        <f>#REF!</f>
        <v>#REF!</v>
      </c>
      <c r="F21" s="57" t="e">
        <f t="shared" si="0"/>
        <v>#REF!</v>
      </c>
      <c r="G21" s="58" t="e">
        <f>D21*G3</f>
        <v>#REF!</v>
      </c>
      <c r="H21" s="58" t="e">
        <f>E21*H3</f>
        <v>#REF!</v>
      </c>
      <c r="I21" s="59" t="e">
        <f t="shared" si="2"/>
        <v>#REF!</v>
      </c>
      <c r="J21" s="60"/>
      <c r="K21" s="89">
        <v>24.399999999997817</v>
      </c>
      <c r="L21" s="56">
        <v>22.5</v>
      </c>
      <c r="M21" s="89" t="e">
        <f t="shared" ref="M21:N35" si="3">D21-K21</f>
        <v>#REF!</v>
      </c>
      <c r="N21" s="144" t="e">
        <f t="shared" si="3"/>
        <v>#REF!</v>
      </c>
      <c r="V21" s="16"/>
      <c r="W21" s="16"/>
      <c r="X21" s="27"/>
      <c r="Y21" s="16"/>
    </row>
    <row r="22" spans="1:25" x14ac:dyDescent="0.55000000000000004">
      <c r="A22" s="10"/>
      <c r="B22" s="119" t="s">
        <v>8</v>
      </c>
      <c r="C22" s="63">
        <v>41716</v>
      </c>
      <c r="D22" s="74" t="e">
        <f>#REF!</f>
        <v>#REF!</v>
      </c>
      <c r="E22" s="72" t="e">
        <f>#REF!</f>
        <v>#REF!</v>
      </c>
      <c r="F22" s="65" t="e">
        <f t="shared" si="0"/>
        <v>#REF!</v>
      </c>
      <c r="G22" s="66" t="e">
        <f>D22*G3</f>
        <v>#REF!</v>
      </c>
      <c r="H22" s="66" t="e">
        <f>E22*H3</f>
        <v>#REF!</v>
      </c>
      <c r="I22" s="67" t="e">
        <f t="shared" si="2"/>
        <v>#REF!</v>
      </c>
      <c r="J22" s="68"/>
      <c r="K22" s="87">
        <v>21.700000000000728</v>
      </c>
      <c r="L22" s="64">
        <v>14.299999999999272</v>
      </c>
      <c r="M22" s="87" t="e">
        <f t="shared" si="3"/>
        <v>#REF!</v>
      </c>
      <c r="N22" s="145" t="e">
        <f t="shared" si="3"/>
        <v>#REF!</v>
      </c>
      <c r="V22" s="16"/>
      <c r="W22" s="16"/>
      <c r="X22" s="16"/>
      <c r="Y22" s="16"/>
    </row>
    <row r="23" spans="1:25" x14ac:dyDescent="0.55000000000000004">
      <c r="A23" s="10"/>
      <c r="B23" s="120" t="s">
        <v>9</v>
      </c>
      <c r="C23" s="55">
        <v>41717</v>
      </c>
      <c r="D23" s="73" t="e">
        <f>#REF!</f>
        <v>#REF!</v>
      </c>
      <c r="E23" s="71" t="e">
        <f>#REF!</f>
        <v>#REF!</v>
      </c>
      <c r="F23" s="57" t="e">
        <f t="shared" si="0"/>
        <v>#REF!</v>
      </c>
      <c r="G23" s="58" t="e">
        <f>D23*G3</f>
        <v>#REF!</v>
      </c>
      <c r="H23" s="58" t="e">
        <f>E23*H3</f>
        <v>#REF!</v>
      </c>
      <c r="I23" s="59" t="e">
        <f t="shared" si="2"/>
        <v>#REF!</v>
      </c>
      <c r="J23" s="60"/>
      <c r="K23" s="89">
        <v>24.099999999998545</v>
      </c>
      <c r="L23" s="56">
        <v>16.399999999997817</v>
      </c>
      <c r="M23" s="89" t="e">
        <f t="shared" si="3"/>
        <v>#REF!</v>
      </c>
      <c r="N23" s="144" t="e">
        <f t="shared" si="3"/>
        <v>#REF!</v>
      </c>
      <c r="V23" s="18"/>
      <c r="W23" s="16"/>
      <c r="X23" s="16"/>
      <c r="Y23" s="16"/>
    </row>
    <row r="24" spans="1:25" x14ac:dyDescent="0.55000000000000004">
      <c r="A24" s="62"/>
      <c r="B24" s="119" t="s">
        <v>10</v>
      </c>
      <c r="C24" s="63">
        <v>41718</v>
      </c>
      <c r="D24" s="74" t="e">
        <f>#REF!</f>
        <v>#REF!</v>
      </c>
      <c r="E24" s="72" t="e">
        <f>#REF!</f>
        <v>#REF!</v>
      </c>
      <c r="F24" s="65" t="e">
        <f t="shared" si="0"/>
        <v>#REF!</v>
      </c>
      <c r="G24" s="66" t="e">
        <f>D24*G3</f>
        <v>#REF!</v>
      </c>
      <c r="H24" s="66" t="e">
        <f>E24*H3</f>
        <v>#REF!</v>
      </c>
      <c r="I24" s="67" t="e">
        <f t="shared" si="2"/>
        <v>#REF!</v>
      </c>
      <c r="J24" s="68"/>
      <c r="K24" s="87">
        <v>24.200000000000728</v>
      </c>
      <c r="L24" s="64">
        <v>11.80000000000291</v>
      </c>
      <c r="M24" s="87" t="e">
        <f t="shared" si="3"/>
        <v>#REF!</v>
      </c>
      <c r="N24" s="145" t="e">
        <f t="shared" si="3"/>
        <v>#REF!</v>
      </c>
      <c r="V24" s="16"/>
      <c r="W24" s="16"/>
      <c r="X24" s="16"/>
      <c r="Y24" s="16"/>
    </row>
    <row r="25" spans="1:25" x14ac:dyDescent="0.55000000000000004">
      <c r="A25" s="10"/>
      <c r="B25" s="120" t="s">
        <v>11</v>
      </c>
      <c r="C25" s="55">
        <v>41719</v>
      </c>
      <c r="D25" s="73" t="e">
        <f>#REF!</f>
        <v>#REF!</v>
      </c>
      <c r="E25" s="71" t="e">
        <f>#REF!</f>
        <v>#REF!</v>
      </c>
      <c r="F25" s="57" t="e">
        <f t="shared" si="0"/>
        <v>#REF!</v>
      </c>
      <c r="G25" s="58" t="e">
        <f>D25*G3</f>
        <v>#REF!</v>
      </c>
      <c r="H25" s="58" t="e">
        <f>E25*H3</f>
        <v>#REF!</v>
      </c>
      <c r="I25" s="59" t="e">
        <f t="shared" si="2"/>
        <v>#REF!</v>
      </c>
      <c r="J25" s="60"/>
      <c r="K25" s="89">
        <v>23.5</v>
      </c>
      <c r="L25" s="56">
        <v>11.5</v>
      </c>
      <c r="M25" s="89" t="e">
        <f t="shared" si="3"/>
        <v>#REF!</v>
      </c>
      <c r="N25" s="144" t="e">
        <f t="shared" si="3"/>
        <v>#REF!</v>
      </c>
      <c r="V25" s="18"/>
      <c r="W25" s="16"/>
      <c r="X25" s="16"/>
      <c r="Y25" s="16"/>
    </row>
    <row r="26" spans="1:25" x14ac:dyDescent="0.55000000000000004">
      <c r="A26" s="10"/>
      <c r="B26" s="119" t="s">
        <v>12</v>
      </c>
      <c r="C26" s="63">
        <v>41720</v>
      </c>
      <c r="D26" s="74" t="e">
        <f>#REF!</f>
        <v>#REF!</v>
      </c>
      <c r="E26" s="72" t="e">
        <f>#REF!</f>
        <v>#REF!</v>
      </c>
      <c r="F26" s="65" t="e">
        <f t="shared" si="0"/>
        <v>#REF!</v>
      </c>
      <c r="G26" s="66" t="e">
        <f>D26*G3</f>
        <v>#REF!</v>
      </c>
      <c r="H26" s="66" t="e">
        <f>E26*H3</f>
        <v>#REF!</v>
      </c>
      <c r="I26" s="67" t="e">
        <f t="shared" si="2"/>
        <v>#REF!</v>
      </c>
      <c r="J26" s="68"/>
      <c r="K26" s="87">
        <v>24.600000000002183</v>
      </c>
      <c r="L26" s="64">
        <v>12</v>
      </c>
      <c r="M26" s="87" t="e">
        <f t="shared" si="3"/>
        <v>#REF!</v>
      </c>
      <c r="N26" s="145" t="e">
        <f t="shared" si="3"/>
        <v>#REF!</v>
      </c>
      <c r="V26" s="16"/>
      <c r="W26" s="16"/>
      <c r="X26" s="16"/>
      <c r="Y26" s="16"/>
    </row>
    <row r="27" spans="1:25" x14ac:dyDescent="0.55000000000000004">
      <c r="A27" s="10"/>
      <c r="B27" s="120" t="s">
        <v>13</v>
      </c>
      <c r="C27" s="55">
        <v>41721</v>
      </c>
      <c r="D27" s="73" t="e">
        <f>#REF!</f>
        <v>#REF!</v>
      </c>
      <c r="E27" s="71" t="e">
        <f>#REF!</f>
        <v>#REF!</v>
      </c>
      <c r="F27" s="57" t="e">
        <f t="shared" si="0"/>
        <v>#REF!</v>
      </c>
      <c r="G27" s="58" t="e">
        <f>D27*G3</f>
        <v>#REF!</v>
      </c>
      <c r="H27" s="58" t="e">
        <f>E27*H3</f>
        <v>#REF!</v>
      </c>
      <c r="I27" s="59" t="e">
        <f t="shared" si="2"/>
        <v>#REF!</v>
      </c>
      <c r="J27" s="60"/>
      <c r="K27" s="89">
        <v>27.899999999997817</v>
      </c>
      <c r="L27" s="56">
        <v>11</v>
      </c>
      <c r="M27" s="89" t="e">
        <f t="shared" si="3"/>
        <v>#REF!</v>
      </c>
      <c r="N27" s="144" t="e">
        <f t="shared" si="3"/>
        <v>#REF!</v>
      </c>
      <c r="V27" s="16"/>
      <c r="W27" s="16"/>
      <c r="X27" s="16"/>
      <c r="Y27" s="16"/>
    </row>
    <row r="28" spans="1:25" x14ac:dyDescent="0.55000000000000004">
      <c r="A28" s="10"/>
      <c r="B28" s="119" t="s">
        <v>14</v>
      </c>
      <c r="C28" s="63">
        <v>41722</v>
      </c>
      <c r="D28" s="74" t="e">
        <f>#REF!</f>
        <v>#REF!</v>
      </c>
      <c r="E28" s="72" t="e">
        <f>#REF!</f>
        <v>#REF!</v>
      </c>
      <c r="F28" s="65" t="e">
        <f t="shared" si="0"/>
        <v>#REF!</v>
      </c>
      <c r="G28" s="66" t="e">
        <f>D28*G3</f>
        <v>#REF!</v>
      </c>
      <c r="H28" s="66" t="e">
        <f>E28*H3</f>
        <v>#REF!</v>
      </c>
      <c r="I28" s="67" t="e">
        <f t="shared" si="2"/>
        <v>#REF!</v>
      </c>
      <c r="J28" s="68"/>
      <c r="K28" s="87">
        <v>26.200000000000728</v>
      </c>
      <c r="L28" s="64">
        <v>10.899999999997817</v>
      </c>
      <c r="M28" s="87" t="e">
        <f t="shared" si="3"/>
        <v>#REF!</v>
      </c>
      <c r="N28" s="145" t="e">
        <f t="shared" si="3"/>
        <v>#REF!</v>
      </c>
      <c r="V28" s="16"/>
      <c r="W28" s="16"/>
      <c r="X28" s="16"/>
      <c r="Y28" s="16"/>
    </row>
    <row r="29" spans="1:25" x14ac:dyDescent="0.55000000000000004">
      <c r="A29" s="10"/>
      <c r="B29" s="120" t="s">
        <v>8</v>
      </c>
      <c r="C29" s="55">
        <v>41723</v>
      </c>
      <c r="D29" s="73" t="e">
        <f>#REF!</f>
        <v>#REF!</v>
      </c>
      <c r="E29" s="71" t="e">
        <f>#REF!</f>
        <v>#REF!</v>
      </c>
      <c r="F29" s="57" t="e">
        <f t="shared" si="0"/>
        <v>#REF!</v>
      </c>
      <c r="G29" s="58" t="e">
        <f>D29*G3</f>
        <v>#REF!</v>
      </c>
      <c r="H29" s="58" t="e">
        <f>E29*H3</f>
        <v>#REF!</v>
      </c>
      <c r="I29" s="59" t="e">
        <f t="shared" si="2"/>
        <v>#REF!</v>
      </c>
      <c r="J29" s="60"/>
      <c r="K29" s="89">
        <v>24.5</v>
      </c>
      <c r="L29" s="56">
        <v>14.900000000001455</v>
      </c>
      <c r="M29" s="89" t="e">
        <f t="shared" si="3"/>
        <v>#REF!</v>
      </c>
      <c r="N29" s="144" t="e">
        <f t="shared" si="3"/>
        <v>#REF!</v>
      </c>
      <c r="V29" s="16"/>
      <c r="W29" s="16"/>
      <c r="X29" s="16"/>
      <c r="Y29" s="16"/>
    </row>
    <row r="30" spans="1:25" x14ac:dyDescent="0.55000000000000004">
      <c r="A30" s="10"/>
      <c r="B30" s="119" t="s">
        <v>9</v>
      </c>
      <c r="C30" s="63">
        <v>41724</v>
      </c>
      <c r="D30" s="74" t="e">
        <f>#REF!</f>
        <v>#REF!</v>
      </c>
      <c r="E30" s="72" t="e">
        <f>#REF!</f>
        <v>#REF!</v>
      </c>
      <c r="F30" s="65" t="e">
        <f t="shared" si="0"/>
        <v>#REF!</v>
      </c>
      <c r="G30" s="66" t="e">
        <f>D30*G3</f>
        <v>#REF!</v>
      </c>
      <c r="H30" s="66" t="e">
        <f>E30*H3</f>
        <v>#REF!</v>
      </c>
      <c r="I30" s="67" t="e">
        <f t="shared" si="2"/>
        <v>#REF!</v>
      </c>
      <c r="J30" s="68"/>
      <c r="K30" s="87">
        <v>32.5</v>
      </c>
      <c r="L30" s="64">
        <v>12.5</v>
      </c>
      <c r="M30" s="87" t="e">
        <f t="shared" si="3"/>
        <v>#REF!</v>
      </c>
      <c r="N30" s="145" t="e">
        <f t="shared" si="3"/>
        <v>#REF!</v>
      </c>
      <c r="V30" s="16"/>
      <c r="W30" s="16"/>
      <c r="X30" s="16"/>
      <c r="Y30" s="16"/>
    </row>
    <row r="31" spans="1:25" x14ac:dyDescent="0.55000000000000004">
      <c r="A31" s="10"/>
      <c r="B31" s="120" t="s">
        <v>10</v>
      </c>
      <c r="C31" s="55">
        <v>41725</v>
      </c>
      <c r="D31" s="73" t="e">
        <f>#REF!</f>
        <v>#REF!</v>
      </c>
      <c r="E31" s="71" t="e">
        <f>#REF!</f>
        <v>#REF!</v>
      </c>
      <c r="F31" s="57" t="e">
        <f t="shared" si="0"/>
        <v>#REF!</v>
      </c>
      <c r="G31" s="58" t="e">
        <f>D31*G3</f>
        <v>#REF!</v>
      </c>
      <c r="H31" s="58" t="e">
        <f>E31*H3</f>
        <v>#REF!</v>
      </c>
      <c r="I31" s="59" t="e">
        <f t="shared" si="2"/>
        <v>#REF!</v>
      </c>
      <c r="J31" s="60"/>
      <c r="K31" s="89">
        <v>27.200000000000728</v>
      </c>
      <c r="L31" s="56">
        <v>17.099999999998545</v>
      </c>
      <c r="M31" s="89" t="e">
        <f t="shared" si="3"/>
        <v>#REF!</v>
      </c>
      <c r="N31" s="144" t="e">
        <f t="shared" si="3"/>
        <v>#REF!</v>
      </c>
      <c r="V31" s="18"/>
      <c r="W31" s="26"/>
      <c r="X31" s="16"/>
      <c r="Y31" s="16"/>
    </row>
    <row r="32" spans="1:25" x14ac:dyDescent="0.55000000000000004">
      <c r="A32" s="10"/>
      <c r="B32" s="119" t="s">
        <v>11</v>
      </c>
      <c r="C32" s="63">
        <v>41726</v>
      </c>
      <c r="D32" s="74" t="e">
        <f>#REF!</f>
        <v>#REF!</v>
      </c>
      <c r="E32" s="72" t="e">
        <f>#REF!</f>
        <v>#REF!</v>
      </c>
      <c r="F32" s="65" t="e">
        <f t="shared" si="0"/>
        <v>#REF!</v>
      </c>
      <c r="G32" s="66" t="e">
        <f>D32*G3</f>
        <v>#REF!</v>
      </c>
      <c r="H32" s="66" t="e">
        <f>E32*H3</f>
        <v>#REF!</v>
      </c>
      <c r="I32" s="67" t="e">
        <f t="shared" si="2"/>
        <v>#REF!</v>
      </c>
      <c r="J32" s="68"/>
      <c r="K32" s="87">
        <v>26.399999999997817</v>
      </c>
      <c r="L32" s="64">
        <v>18.700000000000728</v>
      </c>
      <c r="M32" s="87" t="e">
        <f t="shared" si="3"/>
        <v>#REF!</v>
      </c>
      <c r="N32" s="145" t="e">
        <f t="shared" si="3"/>
        <v>#REF!</v>
      </c>
      <c r="V32" s="16"/>
      <c r="W32" s="16"/>
      <c r="X32" s="16"/>
      <c r="Y32" s="16"/>
    </row>
    <row r="33" spans="1:25" x14ac:dyDescent="0.55000000000000004">
      <c r="A33" s="10"/>
      <c r="B33" s="120" t="s">
        <v>12</v>
      </c>
      <c r="C33" s="55">
        <v>41727</v>
      </c>
      <c r="D33" s="73" t="e">
        <f>#REF!</f>
        <v>#REF!</v>
      </c>
      <c r="E33" s="71" t="e">
        <f>#REF!</f>
        <v>#REF!</v>
      </c>
      <c r="F33" s="57" t="e">
        <f t="shared" si="0"/>
        <v>#REF!</v>
      </c>
      <c r="G33" s="58" t="e">
        <f>D33*G3</f>
        <v>#REF!</v>
      </c>
      <c r="H33" s="58" t="e">
        <f>E33*H3</f>
        <v>#REF!</v>
      </c>
      <c r="I33" s="59" t="e">
        <f t="shared" si="2"/>
        <v>#REF!</v>
      </c>
      <c r="J33" s="60"/>
      <c r="K33" s="89">
        <v>25.100000000002183</v>
      </c>
      <c r="L33" s="56">
        <v>11.700000000000728</v>
      </c>
      <c r="M33" s="89" t="e">
        <f t="shared" si="3"/>
        <v>#REF!</v>
      </c>
      <c r="N33" s="144" t="e">
        <f t="shared" si="3"/>
        <v>#REF!</v>
      </c>
      <c r="V33" s="16"/>
      <c r="W33" s="16"/>
      <c r="X33" s="16"/>
      <c r="Y33" s="16"/>
    </row>
    <row r="34" spans="1:25" x14ac:dyDescent="0.55000000000000004">
      <c r="A34" s="10"/>
      <c r="B34" s="119" t="s">
        <v>13</v>
      </c>
      <c r="C34" s="63">
        <v>41728</v>
      </c>
      <c r="D34" s="74" t="e">
        <f>#REF!</f>
        <v>#REF!</v>
      </c>
      <c r="E34" s="72" t="e">
        <f>#REF!</f>
        <v>#REF!</v>
      </c>
      <c r="F34" s="65" t="e">
        <f t="shared" si="0"/>
        <v>#REF!</v>
      </c>
      <c r="G34" s="66" t="e">
        <f>D34*G3</f>
        <v>#REF!</v>
      </c>
      <c r="H34" s="66" t="e">
        <f>E34*H3</f>
        <v>#REF!</v>
      </c>
      <c r="I34" s="67" t="e">
        <f t="shared" si="2"/>
        <v>#REF!</v>
      </c>
      <c r="J34" s="68"/>
      <c r="K34" s="87">
        <v>25.5</v>
      </c>
      <c r="L34" s="64">
        <v>11.5</v>
      </c>
      <c r="M34" s="87" t="e">
        <f t="shared" si="3"/>
        <v>#REF!</v>
      </c>
      <c r="N34" s="145" t="e">
        <f t="shared" si="3"/>
        <v>#REF!</v>
      </c>
      <c r="V34" s="18"/>
      <c r="W34" s="16"/>
      <c r="X34" s="16"/>
      <c r="Y34" s="16"/>
    </row>
    <row r="35" spans="1:25" x14ac:dyDescent="0.55000000000000004">
      <c r="A35" s="10"/>
      <c r="B35" s="120" t="s">
        <v>14</v>
      </c>
      <c r="C35" s="55">
        <v>41729</v>
      </c>
      <c r="D35" s="73" t="e">
        <f>#REF!</f>
        <v>#REF!</v>
      </c>
      <c r="E35" s="71" t="e">
        <f>#REF!</f>
        <v>#REF!</v>
      </c>
      <c r="F35" s="57" t="e">
        <f t="shared" si="0"/>
        <v>#REF!</v>
      </c>
      <c r="G35" s="58" t="e">
        <f>D35*G4</f>
        <v>#REF!</v>
      </c>
      <c r="H35" s="58" t="e">
        <f>E35*H4</f>
        <v>#REF!</v>
      </c>
      <c r="I35" s="59" t="e">
        <f t="shared" si="2"/>
        <v>#REF!</v>
      </c>
      <c r="J35" s="60"/>
      <c r="K35" s="89">
        <v>20.5</v>
      </c>
      <c r="L35" s="56">
        <v>12</v>
      </c>
      <c r="M35" s="89" t="e">
        <f t="shared" si="3"/>
        <v>#REF!</v>
      </c>
      <c r="N35" s="144" t="e">
        <f t="shared" si="3"/>
        <v>#REF!</v>
      </c>
      <c r="V35" s="18"/>
      <c r="W35" s="16"/>
      <c r="X35" s="16"/>
      <c r="Y35" s="16"/>
    </row>
    <row r="36" spans="1:25" ht="14.7" thickBot="1" x14ac:dyDescent="0.6">
      <c r="A36" s="10"/>
      <c r="B36" s="129"/>
      <c r="C36" s="130"/>
      <c r="D36" s="131"/>
      <c r="E36" s="131"/>
      <c r="F36" s="131"/>
      <c r="G36" s="132"/>
      <c r="H36" s="132"/>
      <c r="I36" s="133"/>
      <c r="J36" s="134"/>
      <c r="K36" s="135"/>
      <c r="L36" s="136"/>
      <c r="M36" s="137"/>
      <c r="N36" s="138"/>
      <c r="V36" s="18"/>
      <c r="W36" s="16"/>
    </row>
    <row r="37" spans="1:25" ht="16.8" x14ac:dyDescent="0.6">
      <c r="A37" s="13"/>
      <c r="B37" s="13"/>
      <c r="C37" s="15" t="s">
        <v>16</v>
      </c>
      <c r="D37" s="18" t="e">
        <f>SUM(D5:D35)</f>
        <v>#REF!</v>
      </c>
      <c r="E37" s="18" t="e">
        <f>SUM(E5:E36)</f>
        <v>#REF!</v>
      </c>
      <c r="F37" s="16"/>
      <c r="G37" s="29" t="e">
        <f>SUM(G5:G36)</f>
        <v>#REF!</v>
      </c>
      <c r="H37" s="29" t="e">
        <f>SUM(H5:H36)</f>
        <v>#REF!</v>
      </c>
      <c r="K37" s="88">
        <f>SUM(K5:K35)</f>
        <v>779.70000000000073</v>
      </c>
      <c r="L37" s="18">
        <f>SUM(L5:L35)</f>
        <v>429.10000000000218</v>
      </c>
      <c r="M37" s="18" t="e">
        <f>SUM(M5:M36)</f>
        <v>#REF!</v>
      </c>
      <c r="N37" s="18" t="e">
        <f>SUM(N5:N36)</f>
        <v>#REF!</v>
      </c>
      <c r="P37" s="92" t="s">
        <v>60</v>
      </c>
      <c r="Q37" s="15"/>
      <c r="R37" s="15"/>
      <c r="S37" s="113">
        <v>2.2000000000000002</v>
      </c>
      <c r="V37" s="18"/>
      <c r="W37" s="16"/>
    </row>
    <row r="38" spans="1:25" x14ac:dyDescent="0.55000000000000004">
      <c r="A38" s="13"/>
      <c r="B38" s="13"/>
      <c r="C38" s="15" t="s">
        <v>7</v>
      </c>
      <c r="D38" s="18" t="e">
        <f>SUM(D5:D37)/26</f>
        <v>#REF!</v>
      </c>
      <c r="E38" s="18" t="e">
        <f>E37/16</f>
        <v>#REF!</v>
      </c>
      <c r="F38" s="18"/>
      <c r="G38" s="30"/>
      <c r="H38" s="30"/>
      <c r="M38" s="83" t="e">
        <f>1-(K37/D37)</f>
        <v>#REF!</v>
      </c>
      <c r="N38" s="84" t="e">
        <f>1-(L37/E37)</f>
        <v>#REF!</v>
      </c>
      <c r="P38" s="15"/>
      <c r="Q38" s="15"/>
      <c r="R38" s="15"/>
      <c r="S38" s="8"/>
    </row>
    <row r="39" spans="1:25" ht="16.8" x14ac:dyDescent="0.6">
      <c r="C39" s="15" t="s">
        <v>15</v>
      </c>
      <c r="D39" s="26" t="e">
        <f>D38/24</f>
        <v>#REF!</v>
      </c>
      <c r="E39" s="26" t="e">
        <f>E38/24</f>
        <v>#REF!</v>
      </c>
      <c r="G39" s="29"/>
      <c r="H39" s="29"/>
      <c r="O39" s="48"/>
      <c r="P39" s="92" t="s">
        <v>61</v>
      </c>
      <c r="Q39" s="15"/>
      <c r="R39" s="15"/>
      <c r="S39" s="113">
        <v>8.1</v>
      </c>
    </row>
    <row r="40" spans="1:25" x14ac:dyDescent="0.55000000000000004">
      <c r="C40" s="15" t="s">
        <v>25</v>
      </c>
      <c r="D40" s="26"/>
      <c r="E40" s="26"/>
      <c r="G40" s="29">
        <v>7.88</v>
      </c>
      <c r="H40" s="29">
        <v>11.58</v>
      </c>
      <c r="M40" s="146" t="e">
        <f>M37*G3</f>
        <v>#REF!</v>
      </c>
      <c r="O40" s="81"/>
      <c r="P40" s="82"/>
      <c r="Q40" s="81"/>
      <c r="R40" s="7"/>
    </row>
    <row r="41" spans="1:25" x14ac:dyDescent="0.55000000000000004">
      <c r="G41" s="29"/>
      <c r="H41" s="29"/>
    </row>
    <row r="42" spans="1:25" x14ac:dyDescent="0.55000000000000004">
      <c r="C42" s="32" t="s">
        <v>18</v>
      </c>
      <c r="E42" s="13" t="e">
        <f>E37/30*31</f>
        <v>#REF!</v>
      </c>
      <c r="G42" s="30"/>
      <c r="H42" s="29" t="e">
        <f>H40+G40+H37+G37</f>
        <v>#REF!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8"/>
  <dimension ref="A2:X42"/>
  <sheetViews>
    <sheetView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3" width="11.41796875" style="2"/>
    <col min="4" max="4" width="14.41796875" style="2" bestFit="1" customWidth="1"/>
    <col min="5" max="5" width="13" style="10" customWidth="1"/>
    <col min="6" max="6" width="11.41796875" style="10" customWidth="1"/>
    <col min="7" max="8" width="11.41796875" style="2" customWidth="1"/>
    <col min="9" max="9" width="11.41796875" style="16" customWidth="1"/>
    <col min="10" max="10" width="14.41796875" style="90" bestFit="1" customWidth="1"/>
    <col min="11" max="11" width="13" style="2" bestFit="1" customWidth="1"/>
    <col min="12" max="13" width="11.41796875" style="10"/>
    <col min="14" max="22" width="11.41796875" style="2"/>
    <col min="23" max="24" width="11.41796875" style="10"/>
    <col min="25" max="16384" width="11.41796875" style="2"/>
  </cols>
  <sheetData>
    <row r="2" spans="1:24" x14ac:dyDescent="0.55000000000000004">
      <c r="D2" s="9" t="s">
        <v>62</v>
      </c>
      <c r="J2" s="85" t="s">
        <v>63</v>
      </c>
      <c r="K2" s="15"/>
    </row>
    <row r="3" spans="1:24" x14ac:dyDescent="0.55000000000000004">
      <c r="C3" s="15"/>
      <c r="D3" s="123" t="s">
        <v>50</v>
      </c>
      <c r="E3" s="124" t="s">
        <v>51</v>
      </c>
      <c r="F3" s="20" t="s">
        <v>21</v>
      </c>
      <c r="G3" s="34">
        <v>0.17899999999999999</v>
      </c>
      <c r="H3" s="34">
        <v>0.26190000000000002</v>
      </c>
      <c r="I3" s="16" t="s">
        <v>16</v>
      </c>
      <c r="J3" s="125" t="s">
        <v>41</v>
      </c>
      <c r="K3" s="16" t="s">
        <v>42</v>
      </c>
      <c r="L3" s="8" t="s">
        <v>40</v>
      </c>
      <c r="M3" s="8"/>
      <c r="U3" s="15"/>
      <c r="V3" s="16"/>
      <c r="W3" s="8"/>
      <c r="X3" s="8"/>
    </row>
    <row r="4" spans="1:24" ht="14.7" thickBot="1" x14ac:dyDescent="0.6">
      <c r="C4" s="15"/>
      <c r="D4" s="15"/>
      <c r="E4" s="16"/>
      <c r="F4" s="20"/>
      <c r="G4" s="27"/>
      <c r="H4" s="27"/>
      <c r="J4" s="86"/>
      <c r="K4" s="16"/>
      <c r="U4" s="15"/>
      <c r="V4" s="16"/>
    </row>
    <row r="5" spans="1:24" x14ac:dyDescent="0.55000000000000004">
      <c r="A5" s="12"/>
      <c r="B5" s="118" t="s">
        <v>8</v>
      </c>
      <c r="C5" s="93">
        <v>41730</v>
      </c>
      <c r="D5" s="94" t="e">
        <f>#REF!</f>
        <v>#REF!</v>
      </c>
      <c r="E5" s="95" t="e">
        <f>#REF!</f>
        <v>#REF!</v>
      </c>
      <c r="F5" s="96" t="e">
        <f t="shared" ref="F5:F35" si="0">(D5+E5)/24</f>
        <v>#REF!</v>
      </c>
      <c r="G5" s="97" t="e">
        <f>D5*G3</f>
        <v>#REF!</v>
      </c>
      <c r="H5" s="97" t="e">
        <f>E5*H3</f>
        <v>#REF!</v>
      </c>
      <c r="I5" s="98" t="e">
        <f>H5+G5</f>
        <v>#REF!</v>
      </c>
      <c r="J5" s="100">
        <v>26.700000000000728</v>
      </c>
      <c r="K5" s="101">
        <v>13.899999999997817</v>
      </c>
      <c r="L5" s="101" t="e">
        <f t="shared" ref="L5:M20" si="1">D5-J5</f>
        <v>#REF!</v>
      </c>
      <c r="M5" s="102" t="e">
        <f t="shared" si="1"/>
        <v>#REF!</v>
      </c>
      <c r="U5" s="18"/>
      <c r="V5" s="18"/>
      <c r="W5" s="18"/>
      <c r="X5" s="18"/>
    </row>
    <row r="6" spans="1:24" s="68" customFormat="1" x14ac:dyDescent="0.55000000000000004">
      <c r="A6" s="62"/>
      <c r="B6" s="119" t="s">
        <v>9</v>
      </c>
      <c r="C6" s="63">
        <v>41731</v>
      </c>
      <c r="D6" s="74" t="e">
        <f>#REF!</f>
        <v>#REF!</v>
      </c>
      <c r="E6" s="72" t="e">
        <f>#REF!</f>
        <v>#REF!</v>
      </c>
      <c r="F6" s="65" t="e">
        <f t="shared" si="0"/>
        <v>#REF!</v>
      </c>
      <c r="G6" s="66" t="e">
        <f>D6*G3</f>
        <v>#REF!</v>
      </c>
      <c r="H6" s="66" t="e">
        <f>E6*H3</f>
        <v>#REF!</v>
      </c>
      <c r="I6" s="67" t="e">
        <f t="shared" ref="I6:I35" si="2">H6+G6</f>
        <v>#REF!</v>
      </c>
      <c r="J6" s="87">
        <v>23.399999999997817</v>
      </c>
      <c r="K6" s="64">
        <v>9</v>
      </c>
      <c r="L6" s="64" t="e">
        <f t="shared" si="1"/>
        <v>#REF!</v>
      </c>
      <c r="M6" s="80" t="e">
        <f t="shared" si="1"/>
        <v>#REF!</v>
      </c>
      <c r="U6" s="69"/>
      <c r="V6" s="69"/>
      <c r="W6" s="64"/>
      <c r="X6" s="64"/>
    </row>
    <row r="7" spans="1:24" s="68" customFormat="1" x14ac:dyDescent="0.55000000000000004">
      <c r="A7" s="62"/>
      <c r="B7" s="120" t="s">
        <v>10</v>
      </c>
      <c r="C7" s="55">
        <v>41732</v>
      </c>
      <c r="D7" s="73" t="e">
        <f>#REF!</f>
        <v>#REF!</v>
      </c>
      <c r="E7" s="71" t="e">
        <f>#REF!</f>
        <v>#REF!</v>
      </c>
      <c r="F7" s="57" t="e">
        <f t="shared" si="0"/>
        <v>#REF!</v>
      </c>
      <c r="G7" s="58" t="e">
        <f>D7*G3</f>
        <v>#REF!</v>
      </c>
      <c r="H7" s="58" t="e">
        <f>E7*H3</f>
        <v>#REF!</v>
      </c>
      <c r="I7" s="59" t="e">
        <f t="shared" si="2"/>
        <v>#REF!</v>
      </c>
      <c r="J7" s="89">
        <v>27.900000000001455</v>
      </c>
      <c r="K7" s="56">
        <v>13.80000000000291</v>
      </c>
      <c r="L7" s="56" t="e">
        <f t="shared" si="1"/>
        <v>#REF!</v>
      </c>
      <c r="M7" s="79" t="e">
        <f t="shared" si="1"/>
        <v>#REF!</v>
      </c>
      <c r="U7" s="69"/>
      <c r="V7" s="69"/>
      <c r="W7" s="64"/>
      <c r="X7" s="64"/>
    </row>
    <row r="8" spans="1:24" s="68" customFormat="1" x14ac:dyDescent="0.55000000000000004">
      <c r="A8" s="62"/>
      <c r="B8" s="119" t="s">
        <v>11</v>
      </c>
      <c r="C8" s="63">
        <v>41733</v>
      </c>
      <c r="D8" s="74" t="e">
        <f>#REF!</f>
        <v>#REF!</v>
      </c>
      <c r="E8" s="72" t="e">
        <f>#REF!</f>
        <v>#REF!</v>
      </c>
      <c r="F8" s="65" t="e">
        <f t="shared" si="0"/>
        <v>#REF!</v>
      </c>
      <c r="G8" s="66" t="e">
        <f>D8*G3</f>
        <v>#REF!</v>
      </c>
      <c r="H8" s="66" t="e">
        <f>E8*H3</f>
        <v>#REF!</v>
      </c>
      <c r="I8" s="67" t="e">
        <f t="shared" si="2"/>
        <v>#REF!</v>
      </c>
      <c r="J8" s="87">
        <v>26.299999999999272</v>
      </c>
      <c r="K8" s="64">
        <v>10.399999999997817</v>
      </c>
      <c r="L8" s="64" t="e">
        <f t="shared" si="1"/>
        <v>#REF!</v>
      </c>
      <c r="M8" s="80" t="e">
        <f t="shared" si="1"/>
        <v>#REF!</v>
      </c>
      <c r="U8" s="69"/>
      <c r="V8" s="64"/>
      <c r="W8" s="64"/>
      <c r="X8" s="64"/>
    </row>
    <row r="9" spans="1:24" s="68" customFormat="1" x14ac:dyDescent="0.55000000000000004">
      <c r="A9" s="62"/>
      <c r="B9" s="120" t="s">
        <v>12</v>
      </c>
      <c r="C9" s="55">
        <v>41734</v>
      </c>
      <c r="D9" s="73" t="e">
        <f>#REF!</f>
        <v>#REF!</v>
      </c>
      <c r="E9" s="71" t="e">
        <f>#REF!</f>
        <v>#REF!</v>
      </c>
      <c r="F9" s="57" t="e">
        <f t="shared" si="0"/>
        <v>#REF!</v>
      </c>
      <c r="G9" s="58" t="e">
        <f>D9*G3</f>
        <v>#REF!</v>
      </c>
      <c r="H9" s="58" t="e">
        <f>E9*H3</f>
        <v>#REF!</v>
      </c>
      <c r="I9" s="59" t="e">
        <f t="shared" si="2"/>
        <v>#REF!</v>
      </c>
      <c r="J9" s="89">
        <v>24.299999999999272</v>
      </c>
      <c r="K9" s="56">
        <v>11.400000000001455</v>
      </c>
      <c r="L9" s="56" t="e">
        <f t="shared" si="1"/>
        <v>#REF!</v>
      </c>
      <c r="M9" s="79" t="e">
        <f t="shared" si="1"/>
        <v>#REF!</v>
      </c>
      <c r="U9" s="64"/>
      <c r="V9" s="69"/>
      <c r="W9" s="64"/>
      <c r="X9" s="64"/>
    </row>
    <row r="10" spans="1:24" s="68" customFormat="1" x14ac:dyDescent="0.55000000000000004">
      <c r="A10" s="62"/>
      <c r="B10" s="119" t="s">
        <v>13</v>
      </c>
      <c r="C10" s="63">
        <v>41735</v>
      </c>
      <c r="D10" s="74" t="e">
        <f>#REF!</f>
        <v>#REF!</v>
      </c>
      <c r="E10" s="72" t="e">
        <f>#REF!</f>
        <v>#REF!</v>
      </c>
      <c r="F10" s="65" t="e">
        <f t="shared" si="0"/>
        <v>#REF!</v>
      </c>
      <c r="G10" s="66" t="e">
        <f>D10*G3</f>
        <v>#REF!</v>
      </c>
      <c r="H10" s="66" t="e">
        <f>E10*H3</f>
        <v>#REF!</v>
      </c>
      <c r="I10" s="67" t="e">
        <f t="shared" si="2"/>
        <v>#REF!</v>
      </c>
      <c r="J10" s="87">
        <v>27.299999999999272</v>
      </c>
      <c r="K10" s="64">
        <v>10.5</v>
      </c>
      <c r="L10" s="64" t="e">
        <f t="shared" si="1"/>
        <v>#REF!</v>
      </c>
      <c r="M10" s="80" t="e">
        <f t="shared" si="1"/>
        <v>#REF!</v>
      </c>
      <c r="U10" s="69"/>
      <c r="V10" s="69"/>
      <c r="W10" s="64"/>
      <c r="X10" s="64"/>
    </row>
    <row r="11" spans="1:24" s="68" customFormat="1" x14ac:dyDescent="0.55000000000000004">
      <c r="A11" s="62"/>
      <c r="B11" s="120" t="s">
        <v>14</v>
      </c>
      <c r="C11" s="55">
        <v>41736</v>
      </c>
      <c r="D11" s="73" t="e">
        <f>#REF!</f>
        <v>#REF!</v>
      </c>
      <c r="E11" s="71" t="e">
        <f>#REF!</f>
        <v>#REF!</v>
      </c>
      <c r="F11" s="57" t="e">
        <f t="shared" si="0"/>
        <v>#REF!</v>
      </c>
      <c r="G11" s="58" t="e">
        <f>D11*G3</f>
        <v>#REF!</v>
      </c>
      <c r="H11" s="58" t="e">
        <f>E11*H3</f>
        <v>#REF!</v>
      </c>
      <c r="I11" s="59" t="e">
        <f t="shared" si="2"/>
        <v>#REF!</v>
      </c>
      <c r="J11" s="89">
        <v>23.900000000001455</v>
      </c>
      <c r="K11" s="56">
        <v>15.700000000000728</v>
      </c>
      <c r="L11" s="56" t="e">
        <f t="shared" si="1"/>
        <v>#REF!</v>
      </c>
      <c r="M11" s="79" t="e">
        <f t="shared" si="1"/>
        <v>#REF!</v>
      </c>
      <c r="U11" s="70"/>
      <c r="V11" s="69"/>
      <c r="W11" s="64"/>
      <c r="X11" s="64"/>
    </row>
    <row r="12" spans="1:24" s="68" customFormat="1" x14ac:dyDescent="0.55000000000000004">
      <c r="A12" s="62"/>
      <c r="B12" s="119" t="s">
        <v>8</v>
      </c>
      <c r="C12" s="63">
        <v>41737</v>
      </c>
      <c r="D12" s="74" t="e">
        <f>#REF!</f>
        <v>#REF!</v>
      </c>
      <c r="E12" s="72" t="e">
        <f>#REF!</f>
        <v>#REF!</v>
      </c>
      <c r="F12" s="65" t="e">
        <f t="shared" si="0"/>
        <v>#REF!</v>
      </c>
      <c r="G12" s="66" t="e">
        <f>D12*G3</f>
        <v>#REF!</v>
      </c>
      <c r="H12" s="66" t="e">
        <f>E12*H3</f>
        <v>#REF!</v>
      </c>
      <c r="I12" s="67" t="e">
        <f t="shared" si="2"/>
        <v>#REF!</v>
      </c>
      <c r="J12" s="87">
        <v>24.299999999999272</v>
      </c>
      <c r="K12" s="64">
        <v>11.399999999997817</v>
      </c>
      <c r="L12" s="64" t="e">
        <f t="shared" si="1"/>
        <v>#REF!</v>
      </c>
      <c r="M12" s="80" t="e">
        <f t="shared" si="1"/>
        <v>#REF!</v>
      </c>
      <c r="U12" s="69"/>
      <c r="V12" s="69"/>
      <c r="W12" s="64"/>
      <c r="X12" s="64"/>
    </row>
    <row r="13" spans="1:24" s="68" customFormat="1" x14ac:dyDescent="0.55000000000000004">
      <c r="A13" s="62"/>
      <c r="B13" s="120" t="s">
        <v>9</v>
      </c>
      <c r="C13" s="55">
        <v>41738</v>
      </c>
      <c r="D13" s="73" t="e">
        <f>#REF!</f>
        <v>#REF!</v>
      </c>
      <c r="E13" s="71" t="e">
        <f>#REF!</f>
        <v>#REF!</v>
      </c>
      <c r="F13" s="57" t="e">
        <f t="shared" si="0"/>
        <v>#REF!</v>
      </c>
      <c r="G13" s="58" t="e">
        <f>D13*G3</f>
        <v>#REF!</v>
      </c>
      <c r="H13" s="58" t="e">
        <f>E13*H3</f>
        <v>#REF!</v>
      </c>
      <c r="I13" s="59" t="e">
        <f t="shared" si="2"/>
        <v>#REF!</v>
      </c>
      <c r="J13" s="89">
        <v>20.799999999999272</v>
      </c>
      <c r="K13" s="56">
        <v>20.900000000001455</v>
      </c>
      <c r="L13" s="56" t="e">
        <f t="shared" si="1"/>
        <v>#REF!</v>
      </c>
      <c r="M13" s="79" t="e">
        <f t="shared" si="1"/>
        <v>#REF!</v>
      </c>
      <c r="U13" s="69"/>
      <c r="V13" s="64"/>
      <c r="W13" s="64"/>
      <c r="X13" s="64"/>
    </row>
    <row r="14" spans="1:24" s="68" customFormat="1" x14ac:dyDescent="0.55000000000000004">
      <c r="A14" s="62"/>
      <c r="B14" s="119" t="s">
        <v>10</v>
      </c>
      <c r="C14" s="63">
        <v>41739</v>
      </c>
      <c r="D14" s="74" t="e">
        <f>#REF!</f>
        <v>#REF!</v>
      </c>
      <c r="E14" s="72" t="e">
        <f>#REF!</f>
        <v>#REF!</v>
      </c>
      <c r="F14" s="65" t="e">
        <f t="shared" si="0"/>
        <v>#REF!</v>
      </c>
      <c r="G14" s="66" t="e">
        <f>D14*G3</f>
        <v>#REF!</v>
      </c>
      <c r="H14" s="66" t="e">
        <f>E14*H3</f>
        <v>#REF!</v>
      </c>
      <c r="I14" s="67" t="e">
        <f t="shared" si="2"/>
        <v>#REF!</v>
      </c>
      <c r="J14" s="87">
        <v>20.100000000002183</v>
      </c>
      <c r="K14" s="64">
        <v>16.599999999998545</v>
      </c>
      <c r="L14" s="64" t="e">
        <f t="shared" si="1"/>
        <v>#REF!</v>
      </c>
      <c r="M14" s="80" t="e">
        <f t="shared" si="1"/>
        <v>#REF!</v>
      </c>
      <c r="U14" s="69"/>
      <c r="V14" s="64"/>
      <c r="W14" s="64"/>
      <c r="X14" s="64"/>
    </row>
    <row r="15" spans="1:24" s="68" customFormat="1" x14ac:dyDescent="0.55000000000000004">
      <c r="A15" s="62"/>
      <c r="B15" s="120" t="s">
        <v>11</v>
      </c>
      <c r="C15" s="55">
        <v>41740</v>
      </c>
      <c r="D15" s="73" t="e">
        <f>#REF!</f>
        <v>#REF!</v>
      </c>
      <c r="E15" s="71" t="e">
        <f>#REF!</f>
        <v>#REF!</v>
      </c>
      <c r="F15" s="57" t="e">
        <f t="shared" si="0"/>
        <v>#REF!</v>
      </c>
      <c r="G15" s="58" t="e">
        <f>D15*G3</f>
        <v>#REF!</v>
      </c>
      <c r="H15" s="58" t="e">
        <f>E15*H3</f>
        <v>#REF!</v>
      </c>
      <c r="I15" s="59" t="e">
        <f t="shared" si="2"/>
        <v>#REF!</v>
      </c>
      <c r="J15" s="89">
        <v>20.200000000000728</v>
      </c>
      <c r="K15" s="56">
        <v>10.600000000002183</v>
      </c>
      <c r="L15" s="56" t="e">
        <f t="shared" si="1"/>
        <v>#REF!</v>
      </c>
      <c r="M15" s="79" t="e">
        <f t="shared" si="1"/>
        <v>#REF!</v>
      </c>
      <c r="U15" s="69"/>
      <c r="V15" s="64"/>
      <c r="W15" s="64"/>
      <c r="X15" s="64"/>
    </row>
    <row r="16" spans="1:24" s="68" customFormat="1" x14ac:dyDescent="0.55000000000000004">
      <c r="A16" s="62"/>
      <c r="B16" s="119" t="s">
        <v>12</v>
      </c>
      <c r="C16" s="63">
        <v>41741</v>
      </c>
      <c r="D16" s="74" t="e">
        <f>#REF!</f>
        <v>#REF!</v>
      </c>
      <c r="E16" s="72" t="e">
        <f>#REF!</f>
        <v>#REF!</v>
      </c>
      <c r="F16" s="65" t="e">
        <f t="shared" si="0"/>
        <v>#REF!</v>
      </c>
      <c r="G16" s="66" t="e">
        <f>D16*G3</f>
        <v>#REF!</v>
      </c>
      <c r="H16" s="66" t="e">
        <f>E16*H3</f>
        <v>#REF!</v>
      </c>
      <c r="I16" s="67" t="e">
        <f t="shared" si="2"/>
        <v>#REF!</v>
      </c>
      <c r="J16" s="87">
        <v>16</v>
      </c>
      <c r="K16" s="64">
        <v>12.5</v>
      </c>
      <c r="L16" s="64" t="e">
        <f t="shared" si="1"/>
        <v>#REF!</v>
      </c>
      <c r="M16" s="80" t="e">
        <f t="shared" si="1"/>
        <v>#REF!</v>
      </c>
      <c r="U16" s="69"/>
      <c r="V16" s="69"/>
      <c r="W16" s="69"/>
      <c r="X16" s="69"/>
    </row>
    <row r="17" spans="1:24" s="68" customFormat="1" x14ac:dyDescent="0.55000000000000004">
      <c r="A17" s="62"/>
      <c r="B17" s="120" t="s">
        <v>13</v>
      </c>
      <c r="C17" s="55">
        <v>41742</v>
      </c>
      <c r="D17" s="73" t="e">
        <f>#REF!</f>
        <v>#REF!</v>
      </c>
      <c r="E17" s="71" t="e">
        <f>#REF!</f>
        <v>#REF!</v>
      </c>
      <c r="F17" s="57" t="e">
        <f t="shared" si="0"/>
        <v>#REF!</v>
      </c>
      <c r="G17" s="58" t="e">
        <f>D17*G3</f>
        <v>#REF!</v>
      </c>
      <c r="H17" s="58" t="e">
        <f>E17*H3</f>
        <v>#REF!</v>
      </c>
      <c r="I17" s="59" t="e">
        <f t="shared" si="2"/>
        <v>#REF!</v>
      </c>
      <c r="J17" s="89">
        <v>22.099999999998545</v>
      </c>
      <c r="K17" s="56">
        <v>10.399999999997817</v>
      </c>
      <c r="L17" s="56" t="e">
        <f t="shared" si="1"/>
        <v>#REF!</v>
      </c>
      <c r="M17" s="79" t="e">
        <f t="shared" si="1"/>
        <v>#REF!</v>
      </c>
      <c r="U17" s="69"/>
      <c r="V17" s="69"/>
      <c r="W17" s="69"/>
      <c r="X17" s="69"/>
    </row>
    <row r="18" spans="1:24" s="68" customFormat="1" x14ac:dyDescent="0.55000000000000004">
      <c r="A18" s="62"/>
      <c r="B18" s="119" t="s">
        <v>14</v>
      </c>
      <c r="C18" s="63">
        <v>41743</v>
      </c>
      <c r="D18" s="74" t="e">
        <f>#REF!</f>
        <v>#REF!</v>
      </c>
      <c r="E18" s="72" t="e">
        <f>#REF!</f>
        <v>#REF!</v>
      </c>
      <c r="F18" s="65" t="e">
        <f t="shared" si="0"/>
        <v>#REF!</v>
      </c>
      <c r="G18" s="66" t="e">
        <f>D18*G3</f>
        <v>#REF!</v>
      </c>
      <c r="H18" s="66" t="e">
        <f>E18*H3</f>
        <v>#REF!</v>
      </c>
      <c r="I18" s="67" t="e">
        <f t="shared" si="2"/>
        <v>#REF!</v>
      </c>
      <c r="J18" s="87">
        <v>14.700000000000728</v>
      </c>
      <c r="K18" s="64">
        <v>9.6000000000021828</v>
      </c>
      <c r="L18" s="64" t="e">
        <f t="shared" si="1"/>
        <v>#REF!</v>
      </c>
      <c r="M18" s="80" t="e">
        <f t="shared" si="1"/>
        <v>#REF!</v>
      </c>
      <c r="U18" s="69"/>
      <c r="V18" s="69"/>
      <c r="W18" s="69"/>
      <c r="X18" s="69"/>
    </row>
    <row r="19" spans="1:24" x14ac:dyDescent="0.55000000000000004">
      <c r="A19" s="10"/>
      <c r="B19" s="120" t="s">
        <v>8</v>
      </c>
      <c r="C19" s="55">
        <v>41744</v>
      </c>
      <c r="D19" s="73" t="e">
        <f>#REF!</f>
        <v>#REF!</v>
      </c>
      <c r="E19" s="71" t="e">
        <f>#REF!</f>
        <v>#REF!</v>
      </c>
      <c r="F19" s="57" t="e">
        <f t="shared" si="0"/>
        <v>#REF!</v>
      </c>
      <c r="G19" s="58" t="e">
        <f>D19*G3</f>
        <v>#REF!</v>
      </c>
      <c r="H19" s="58" t="e">
        <f>E19*H3</f>
        <v>#REF!</v>
      </c>
      <c r="I19" s="59" t="e">
        <f t="shared" si="2"/>
        <v>#REF!</v>
      </c>
      <c r="J19" s="89">
        <v>6.5</v>
      </c>
      <c r="K19" s="56">
        <v>15.799999999999272</v>
      </c>
      <c r="L19" s="56" t="e">
        <f t="shared" si="1"/>
        <v>#REF!</v>
      </c>
      <c r="M19" s="79" t="e">
        <f t="shared" si="1"/>
        <v>#REF!</v>
      </c>
      <c r="U19" s="16"/>
      <c r="V19" s="18"/>
      <c r="W19" s="16"/>
      <c r="X19" s="16"/>
    </row>
    <row r="20" spans="1:24" x14ac:dyDescent="0.55000000000000004">
      <c r="A20" s="10"/>
      <c r="B20" s="119" t="s">
        <v>9</v>
      </c>
      <c r="C20" s="63">
        <v>41745</v>
      </c>
      <c r="D20" s="74" t="e">
        <f>#REF!</f>
        <v>#REF!</v>
      </c>
      <c r="E20" s="72" t="e">
        <f>#REF!</f>
        <v>#REF!</v>
      </c>
      <c r="F20" s="65" t="e">
        <f t="shared" si="0"/>
        <v>#REF!</v>
      </c>
      <c r="G20" s="66" t="e">
        <f>D20*G3</f>
        <v>#REF!</v>
      </c>
      <c r="H20" s="66" t="e">
        <f>E20*H3</f>
        <v>#REF!</v>
      </c>
      <c r="I20" s="67" t="e">
        <f t="shared" si="2"/>
        <v>#REF!</v>
      </c>
      <c r="J20" s="87">
        <v>0</v>
      </c>
      <c r="K20" s="64">
        <v>12.599999999998545</v>
      </c>
      <c r="L20" s="64" t="e">
        <f t="shared" si="1"/>
        <v>#REF!</v>
      </c>
      <c r="M20" s="80" t="e">
        <f t="shared" si="1"/>
        <v>#REF!</v>
      </c>
      <c r="U20" s="16"/>
      <c r="V20" s="16"/>
      <c r="W20" s="18"/>
      <c r="X20" s="16"/>
    </row>
    <row r="21" spans="1:24" x14ac:dyDescent="0.55000000000000004">
      <c r="A21" s="10"/>
      <c r="B21" s="120" t="s">
        <v>10</v>
      </c>
      <c r="C21" s="55">
        <v>41746</v>
      </c>
      <c r="D21" s="73" t="e">
        <f>#REF!</f>
        <v>#REF!</v>
      </c>
      <c r="E21" s="71" t="e">
        <f>#REF!</f>
        <v>#REF!</v>
      </c>
      <c r="F21" s="57" t="e">
        <f t="shared" si="0"/>
        <v>#REF!</v>
      </c>
      <c r="G21" s="58" t="e">
        <f>D21*G3</f>
        <v>#REF!</v>
      </c>
      <c r="H21" s="58" t="e">
        <f>E21*H3</f>
        <v>#REF!</v>
      </c>
      <c r="I21" s="59" t="e">
        <f t="shared" si="2"/>
        <v>#REF!</v>
      </c>
      <c r="J21" s="89">
        <v>0</v>
      </c>
      <c r="K21" s="56">
        <v>10.5</v>
      </c>
      <c r="L21" s="56" t="e">
        <f t="shared" ref="L21:M34" si="3">D21-J21</f>
        <v>#REF!</v>
      </c>
      <c r="M21" s="79" t="e">
        <f t="shared" si="3"/>
        <v>#REF!</v>
      </c>
      <c r="U21" s="16"/>
      <c r="V21" s="16"/>
      <c r="W21" s="27"/>
      <c r="X21" s="16"/>
    </row>
    <row r="22" spans="1:24" x14ac:dyDescent="0.55000000000000004">
      <c r="A22" s="10"/>
      <c r="B22" s="119" t="s">
        <v>11</v>
      </c>
      <c r="C22" s="63">
        <v>41747</v>
      </c>
      <c r="D22" s="74" t="e">
        <f>#REF!</f>
        <v>#REF!</v>
      </c>
      <c r="E22" s="72" t="e">
        <f>#REF!</f>
        <v>#REF!</v>
      </c>
      <c r="F22" s="65" t="e">
        <f t="shared" si="0"/>
        <v>#REF!</v>
      </c>
      <c r="G22" s="66" t="e">
        <f>D22*G3</f>
        <v>#REF!</v>
      </c>
      <c r="H22" s="66" t="e">
        <f>E22*H3</f>
        <v>#REF!</v>
      </c>
      <c r="I22" s="67" t="e">
        <f t="shared" si="2"/>
        <v>#REF!</v>
      </c>
      <c r="J22" s="87">
        <v>0</v>
      </c>
      <c r="K22" s="64">
        <v>16.700000000000728</v>
      </c>
      <c r="L22" s="64" t="e">
        <f t="shared" si="3"/>
        <v>#REF!</v>
      </c>
      <c r="M22" s="80" t="e">
        <f t="shared" si="3"/>
        <v>#REF!</v>
      </c>
      <c r="U22" s="16"/>
      <c r="V22" s="16"/>
      <c r="W22" s="16"/>
      <c r="X22" s="16"/>
    </row>
    <row r="23" spans="1:24" x14ac:dyDescent="0.55000000000000004">
      <c r="A23" s="10"/>
      <c r="B23" s="120" t="s">
        <v>12</v>
      </c>
      <c r="C23" s="55">
        <v>41748</v>
      </c>
      <c r="D23" s="73" t="e">
        <f>#REF!</f>
        <v>#REF!</v>
      </c>
      <c r="E23" s="71" t="e">
        <f>#REF!</f>
        <v>#REF!</v>
      </c>
      <c r="F23" s="57" t="e">
        <f t="shared" si="0"/>
        <v>#REF!</v>
      </c>
      <c r="G23" s="58" t="e">
        <f>D23*G3</f>
        <v>#REF!</v>
      </c>
      <c r="H23" s="58" t="e">
        <f>E23*H3</f>
        <v>#REF!</v>
      </c>
      <c r="I23" s="59" t="e">
        <f t="shared" si="2"/>
        <v>#REF!</v>
      </c>
      <c r="J23" s="89">
        <v>0</v>
      </c>
      <c r="K23" s="56">
        <v>17.700000000000699</v>
      </c>
      <c r="L23" s="56" t="e">
        <f t="shared" si="3"/>
        <v>#REF!</v>
      </c>
      <c r="M23" s="79" t="e">
        <f t="shared" si="3"/>
        <v>#REF!</v>
      </c>
      <c r="U23" s="18"/>
      <c r="V23" s="16"/>
      <c r="W23" s="16"/>
      <c r="X23" s="16"/>
    </row>
    <row r="24" spans="1:24" x14ac:dyDescent="0.55000000000000004">
      <c r="A24" s="62"/>
      <c r="B24" s="119" t="s">
        <v>13</v>
      </c>
      <c r="C24" s="63">
        <v>41749</v>
      </c>
      <c r="D24" s="74" t="e">
        <f>#REF!</f>
        <v>#REF!</v>
      </c>
      <c r="E24" s="72" t="e">
        <f>#REF!</f>
        <v>#REF!</v>
      </c>
      <c r="F24" s="65" t="e">
        <f t="shared" si="0"/>
        <v>#REF!</v>
      </c>
      <c r="G24" s="66" t="e">
        <f>D24*G3</f>
        <v>#REF!</v>
      </c>
      <c r="H24" s="66" t="e">
        <f>E24*H3</f>
        <v>#REF!</v>
      </c>
      <c r="I24" s="67" t="e">
        <f t="shared" si="2"/>
        <v>#REF!</v>
      </c>
      <c r="J24" s="87">
        <v>0</v>
      </c>
      <c r="K24" s="64">
        <v>10.100000000002183</v>
      </c>
      <c r="L24" s="64" t="e">
        <f t="shared" si="3"/>
        <v>#REF!</v>
      </c>
      <c r="M24" s="80" t="e">
        <f t="shared" si="3"/>
        <v>#REF!</v>
      </c>
      <c r="U24" s="16"/>
      <c r="V24" s="16"/>
      <c r="W24" s="16"/>
      <c r="X24" s="16"/>
    </row>
    <row r="25" spans="1:24" x14ac:dyDescent="0.55000000000000004">
      <c r="A25" s="10"/>
      <c r="B25" s="120" t="s">
        <v>14</v>
      </c>
      <c r="C25" s="55">
        <v>41750</v>
      </c>
      <c r="D25" s="73" t="e">
        <f>#REF!</f>
        <v>#REF!</v>
      </c>
      <c r="E25" s="71" t="e">
        <f>#REF!</f>
        <v>#REF!</v>
      </c>
      <c r="F25" s="57" t="e">
        <f t="shared" si="0"/>
        <v>#REF!</v>
      </c>
      <c r="G25" s="58" t="e">
        <f>D25*G3</f>
        <v>#REF!</v>
      </c>
      <c r="H25" s="58" t="e">
        <f>E25*H3</f>
        <v>#REF!</v>
      </c>
      <c r="I25" s="59" t="e">
        <f t="shared" si="2"/>
        <v>#REF!</v>
      </c>
      <c r="J25" s="89">
        <v>0</v>
      </c>
      <c r="K25" s="56">
        <v>8.1999999999970896</v>
      </c>
      <c r="L25" s="56" t="e">
        <f t="shared" si="3"/>
        <v>#REF!</v>
      </c>
      <c r="M25" s="79" t="e">
        <f t="shared" si="3"/>
        <v>#REF!</v>
      </c>
      <c r="U25" s="18"/>
      <c r="V25" s="16"/>
      <c r="W25" s="16"/>
      <c r="X25" s="16"/>
    </row>
    <row r="26" spans="1:24" x14ac:dyDescent="0.55000000000000004">
      <c r="A26" s="10"/>
      <c r="B26" s="119" t="s">
        <v>8</v>
      </c>
      <c r="C26" s="63">
        <v>41751</v>
      </c>
      <c r="D26" s="74" t="e">
        <f>#REF!</f>
        <v>#REF!</v>
      </c>
      <c r="E26" s="72" t="e">
        <f>#REF!</f>
        <v>#REF!</v>
      </c>
      <c r="F26" s="65" t="e">
        <f t="shared" si="0"/>
        <v>#REF!</v>
      </c>
      <c r="G26" s="66" t="e">
        <f>D26*G3</f>
        <v>#REF!</v>
      </c>
      <c r="H26" s="66" t="e">
        <f>E26*H3</f>
        <v>#REF!</v>
      </c>
      <c r="I26" s="67" t="e">
        <f t="shared" si="2"/>
        <v>#REF!</v>
      </c>
      <c r="J26" s="87">
        <v>0</v>
      </c>
      <c r="K26" s="64">
        <v>13.5</v>
      </c>
      <c r="L26" s="64" t="e">
        <f t="shared" si="3"/>
        <v>#REF!</v>
      </c>
      <c r="M26" s="80" t="e">
        <f t="shared" si="3"/>
        <v>#REF!</v>
      </c>
      <c r="U26" s="16"/>
      <c r="V26" s="16"/>
      <c r="W26" s="16"/>
      <c r="X26" s="16"/>
    </row>
    <row r="27" spans="1:24" x14ac:dyDescent="0.55000000000000004">
      <c r="A27" s="10"/>
      <c r="B27" s="120" t="s">
        <v>9</v>
      </c>
      <c r="C27" s="55">
        <v>41752</v>
      </c>
      <c r="D27" s="73" t="e">
        <f>#REF!</f>
        <v>#REF!</v>
      </c>
      <c r="E27" s="71" t="e">
        <f>#REF!</f>
        <v>#REF!</v>
      </c>
      <c r="F27" s="57" t="e">
        <f t="shared" si="0"/>
        <v>#REF!</v>
      </c>
      <c r="G27" s="58" t="e">
        <f>D27*G3</f>
        <v>#REF!</v>
      </c>
      <c r="H27" s="58" t="e">
        <f>E27*H3</f>
        <v>#REF!</v>
      </c>
      <c r="I27" s="59" t="e">
        <f t="shared" si="2"/>
        <v>#REF!</v>
      </c>
      <c r="J27" s="89">
        <v>0</v>
      </c>
      <c r="K27" s="56">
        <v>14.400000000001455</v>
      </c>
      <c r="L27" s="56" t="e">
        <f t="shared" si="3"/>
        <v>#REF!</v>
      </c>
      <c r="M27" s="79" t="e">
        <f t="shared" si="3"/>
        <v>#REF!</v>
      </c>
      <c r="U27" s="16"/>
      <c r="V27" s="16"/>
      <c r="W27" s="16"/>
      <c r="X27" s="16"/>
    </row>
    <row r="28" spans="1:24" x14ac:dyDescent="0.55000000000000004">
      <c r="A28" s="10"/>
      <c r="B28" s="119" t="s">
        <v>10</v>
      </c>
      <c r="C28" s="63">
        <v>41753</v>
      </c>
      <c r="D28" s="74" t="e">
        <f>#REF!</f>
        <v>#REF!</v>
      </c>
      <c r="E28" s="72" t="e">
        <f>#REF!</f>
        <v>#REF!</v>
      </c>
      <c r="F28" s="65" t="e">
        <f t="shared" si="0"/>
        <v>#REF!</v>
      </c>
      <c r="G28" s="66" t="e">
        <f>D28*G3</f>
        <v>#REF!</v>
      </c>
      <c r="H28" s="66" t="e">
        <f>E28*H3</f>
        <v>#REF!</v>
      </c>
      <c r="I28" s="67" t="e">
        <f t="shared" si="2"/>
        <v>#REF!</v>
      </c>
      <c r="J28" s="87">
        <v>0</v>
      </c>
      <c r="K28" s="64">
        <v>17.900000000001455</v>
      </c>
      <c r="L28" s="64" t="e">
        <f t="shared" si="3"/>
        <v>#REF!</v>
      </c>
      <c r="M28" s="80" t="e">
        <f t="shared" si="3"/>
        <v>#REF!</v>
      </c>
      <c r="U28" s="16"/>
      <c r="V28" s="16"/>
      <c r="W28" s="16"/>
      <c r="X28" s="16"/>
    </row>
    <row r="29" spans="1:24" x14ac:dyDescent="0.55000000000000004">
      <c r="A29" s="10"/>
      <c r="B29" s="120" t="s">
        <v>11</v>
      </c>
      <c r="C29" s="55">
        <v>41754</v>
      </c>
      <c r="D29" s="73" t="e">
        <f>#REF!</f>
        <v>#REF!</v>
      </c>
      <c r="E29" s="71" t="e">
        <f>#REF!</f>
        <v>#REF!</v>
      </c>
      <c r="F29" s="57" t="e">
        <f t="shared" si="0"/>
        <v>#REF!</v>
      </c>
      <c r="G29" s="58" t="e">
        <f>D29*G3</f>
        <v>#REF!</v>
      </c>
      <c r="H29" s="58" t="e">
        <f>E29*H3</f>
        <v>#REF!</v>
      </c>
      <c r="I29" s="59" t="e">
        <f t="shared" si="2"/>
        <v>#REF!</v>
      </c>
      <c r="J29" s="89">
        <v>0</v>
      </c>
      <c r="K29" s="56">
        <v>12.19999999999709</v>
      </c>
      <c r="L29" s="56" t="e">
        <f t="shared" si="3"/>
        <v>#REF!</v>
      </c>
      <c r="M29" s="79" t="e">
        <f t="shared" si="3"/>
        <v>#REF!</v>
      </c>
      <c r="U29" s="16"/>
      <c r="V29" s="16"/>
      <c r="W29" s="16"/>
      <c r="X29" s="16"/>
    </row>
    <row r="30" spans="1:24" x14ac:dyDescent="0.55000000000000004">
      <c r="A30" s="10"/>
      <c r="B30" s="119" t="s">
        <v>12</v>
      </c>
      <c r="C30" s="63">
        <v>41755</v>
      </c>
      <c r="D30" s="74" t="e">
        <f>#REF!</f>
        <v>#REF!</v>
      </c>
      <c r="E30" s="72" t="e">
        <f>#REF!</f>
        <v>#REF!</v>
      </c>
      <c r="F30" s="65" t="e">
        <f t="shared" si="0"/>
        <v>#REF!</v>
      </c>
      <c r="G30" s="66" t="e">
        <f>D30*G3</f>
        <v>#REF!</v>
      </c>
      <c r="H30" s="66" t="e">
        <f>E30*H3</f>
        <v>#REF!</v>
      </c>
      <c r="I30" s="67" t="e">
        <f t="shared" si="2"/>
        <v>#REF!</v>
      </c>
      <c r="J30" s="87">
        <v>0</v>
      </c>
      <c r="K30" s="64">
        <v>14</v>
      </c>
      <c r="L30" s="64" t="e">
        <f t="shared" si="3"/>
        <v>#REF!</v>
      </c>
      <c r="M30" s="80" t="e">
        <f t="shared" si="3"/>
        <v>#REF!</v>
      </c>
      <c r="U30" s="16"/>
      <c r="V30" s="16"/>
      <c r="W30" s="16"/>
      <c r="X30" s="16"/>
    </row>
    <row r="31" spans="1:24" x14ac:dyDescent="0.55000000000000004">
      <c r="A31" s="10"/>
      <c r="B31" s="120" t="s">
        <v>13</v>
      </c>
      <c r="C31" s="55">
        <v>41756</v>
      </c>
      <c r="D31" s="73" t="e">
        <f>#REF!</f>
        <v>#REF!</v>
      </c>
      <c r="E31" s="71" t="e">
        <f>#REF!</f>
        <v>#REF!</v>
      </c>
      <c r="F31" s="57" t="e">
        <f t="shared" si="0"/>
        <v>#REF!</v>
      </c>
      <c r="G31" s="58" t="e">
        <f>D31*G3</f>
        <v>#REF!</v>
      </c>
      <c r="H31" s="58" t="e">
        <f>E31*H3</f>
        <v>#REF!</v>
      </c>
      <c r="I31" s="59" t="e">
        <f t="shared" si="2"/>
        <v>#REF!</v>
      </c>
      <c r="J31" s="89">
        <v>0</v>
      </c>
      <c r="K31" s="56">
        <v>10.400000000001455</v>
      </c>
      <c r="L31" s="56" t="e">
        <f t="shared" si="3"/>
        <v>#REF!</v>
      </c>
      <c r="M31" s="79" t="e">
        <f t="shared" si="3"/>
        <v>#REF!</v>
      </c>
      <c r="U31" s="18"/>
      <c r="V31" s="26"/>
      <c r="W31" s="16"/>
      <c r="X31" s="16"/>
    </row>
    <row r="32" spans="1:24" x14ac:dyDescent="0.55000000000000004">
      <c r="A32" s="10"/>
      <c r="B32" s="119" t="s">
        <v>14</v>
      </c>
      <c r="C32" s="63">
        <v>41757</v>
      </c>
      <c r="D32" s="74" t="e">
        <f>#REF!</f>
        <v>#REF!</v>
      </c>
      <c r="E32" s="72" t="e">
        <f>#REF!</f>
        <v>#REF!</v>
      </c>
      <c r="F32" s="65" t="e">
        <f t="shared" si="0"/>
        <v>#REF!</v>
      </c>
      <c r="G32" s="66" t="e">
        <f>D32*G3</f>
        <v>#REF!</v>
      </c>
      <c r="H32" s="66" t="e">
        <f>E32*H3</f>
        <v>#REF!</v>
      </c>
      <c r="I32" s="67" t="e">
        <f t="shared" si="2"/>
        <v>#REF!</v>
      </c>
      <c r="J32" s="87">
        <v>0</v>
      </c>
      <c r="K32" s="64">
        <v>14.599999999998545</v>
      </c>
      <c r="L32" s="64" t="e">
        <f t="shared" si="3"/>
        <v>#REF!</v>
      </c>
      <c r="M32" s="80" t="e">
        <f t="shared" si="3"/>
        <v>#REF!</v>
      </c>
      <c r="U32" s="16"/>
      <c r="V32" s="16"/>
      <c r="W32" s="16"/>
      <c r="X32" s="16"/>
    </row>
    <row r="33" spans="1:24" x14ac:dyDescent="0.55000000000000004">
      <c r="A33" s="10"/>
      <c r="B33" s="120" t="s">
        <v>8</v>
      </c>
      <c r="C33" s="55">
        <v>41758</v>
      </c>
      <c r="D33" s="73" t="e">
        <f>#REF!</f>
        <v>#REF!</v>
      </c>
      <c r="E33" s="71" t="e">
        <f>#REF!</f>
        <v>#REF!</v>
      </c>
      <c r="F33" s="57" t="e">
        <f t="shared" si="0"/>
        <v>#REF!</v>
      </c>
      <c r="G33" s="58" t="e">
        <f>D33*G3</f>
        <v>#REF!</v>
      </c>
      <c r="H33" s="58" t="e">
        <f>E33*H3</f>
        <v>#REF!</v>
      </c>
      <c r="I33" s="59" t="e">
        <f t="shared" si="2"/>
        <v>#REF!</v>
      </c>
      <c r="J33" s="89">
        <v>0</v>
      </c>
      <c r="K33" s="56">
        <v>8.3000000000029104</v>
      </c>
      <c r="L33" s="56" t="e">
        <f t="shared" si="3"/>
        <v>#REF!</v>
      </c>
      <c r="M33" s="79" t="e">
        <f t="shared" si="3"/>
        <v>#REF!</v>
      </c>
      <c r="U33" s="16"/>
      <c r="V33" s="16"/>
      <c r="W33" s="16"/>
      <c r="X33" s="16"/>
    </row>
    <row r="34" spans="1:24" x14ac:dyDescent="0.55000000000000004">
      <c r="A34" s="10"/>
      <c r="B34" s="119" t="s">
        <v>9</v>
      </c>
      <c r="C34" s="63">
        <v>41759</v>
      </c>
      <c r="D34" s="74" t="e">
        <f>#REF!</f>
        <v>#REF!</v>
      </c>
      <c r="E34" s="72" t="e">
        <f>#REF!</f>
        <v>#REF!</v>
      </c>
      <c r="F34" s="65" t="e">
        <f t="shared" si="0"/>
        <v>#REF!</v>
      </c>
      <c r="G34" s="66" t="e">
        <f>D34*G3</f>
        <v>#REF!</v>
      </c>
      <c r="H34" s="66" t="e">
        <f>E34*H3</f>
        <v>#REF!</v>
      </c>
      <c r="I34" s="67" t="e">
        <f t="shared" si="2"/>
        <v>#REF!</v>
      </c>
      <c r="J34" s="87">
        <v>0</v>
      </c>
      <c r="K34" s="64">
        <v>11.899999999997817</v>
      </c>
      <c r="L34" s="64" t="e">
        <f t="shared" si="3"/>
        <v>#REF!</v>
      </c>
      <c r="M34" s="80" t="e">
        <f t="shared" si="3"/>
        <v>#REF!</v>
      </c>
      <c r="U34" s="18"/>
      <c r="V34" s="16"/>
      <c r="W34" s="16"/>
      <c r="X34" s="16"/>
    </row>
    <row r="35" spans="1:24" ht="14.7" thickBot="1" x14ac:dyDescent="0.6">
      <c r="A35" s="10"/>
      <c r="B35" s="121"/>
      <c r="C35" s="103"/>
      <c r="D35" s="104"/>
      <c r="E35" s="105"/>
      <c r="F35" s="106">
        <f t="shared" si="0"/>
        <v>0</v>
      </c>
      <c r="G35" s="107">
        <f>D35*G4</f>
        <v>0</v>
      </c>
      <c r="H35" s="107">
        <f>E35*H4</f>
        <v>0</v>
      </c>
      <c r="I35" s="108">
        <f t="shared" si="2"/>
        <v>0</v>
      </c>
      <c r="J35" s="110"/>
      <c r="K35" s="111"/>
      <c r="L35" s="110"/>
      <c r="M35" s="148"/>
      <c r="U35" s="18"/>
      <c r="V35" s="16"/>
      <c r="W35" s="16"/>
      <c r="X35" s="16"/>
    </row>
    <row r="36" spans="1:24" x14ac:dyDescent="0.55000000000000004">
      <c r="A36" s="10"/>
      <c r="B36" s="12"/>
      <c r="C36" s="17"/>
      <c r="D36" s="18"/>
      <c r="E36" s="18"/>
      <c r="F36" s="18"/>
      <c r="G36" s="30"/>
      <c r="H36" s="30"/>
      <c r="I36" s="51"/>
      <c r="J36" s="88"/>
      <c r="K36" s="16"/>
      <c r="U36" s="18"/>
      <c r="V36" s="16"/>
    </row>
    <row r="37" spans="1:24" ht="16.8" x14ac:dyDescent="0.6">
      <c r="A37" s="13"/>
      <c r="B37" s="13"/>
      <c r="C37" s="15" t="s">
        <v>16</v>
      </c>
      <c r="D37" s="18" t="e">
        <f>SUM(D5:D35)</f>
        <v>#REF!</v>
      </c>
      <c r="E37" s="18" t="e">
        <f>SUM(E5:E36)</f>
        <v>#REF!</v>
      </c>
      <c r="F37" s="16"/>
      <c r="G37" s="29" t="e">
        <f>SUM(G5:G36)</f>
        <v>#REF!</v>
      </c>
      <c r="H37" s="29" t="e">
        <f>SUM(H5:H36)</f>
        <v>#REF!</v>
      </c>
      <c r="J37" s="88">
        <f>SUM(J5:J34)</f>
        <v>324.5</v>
      </c>
      <c r="K37" s="18">
        <f>SUM(K5:K34)</f>
        <v>385.5</v>
      </c>
      <c r="L37" s="18" t="e">
        <f>SUM(L5:L36)</f>
        <v>#REF!</v>
      </c>
      <c r="M37" s="18" t="e">
        <f>SUM(M5:M36)</f>
        <v>#REF!</v>
      </c>
      <c r="O37" s="92" t="s">
        <v>64</v>
      </c>
      <c r="P37" s="15"/>
      <c r="Q37" s="15"/>
      <c r="R37" s="113">
        <v>9.3000000000000007</v>
      </c>
      <c r="U37" s="18"/>
      <c r="V37" s="16"/>
    </row>
    <row r="38" spans="1:24" x14ac:dyDescent="0.55000000000000004">
      <c r="A38" s="13"/>
      <c r="B38" s="13"/>
      <c r="C38" s="15" t="s">
        <v>7</v>
      </c>
      <c r="D38" s="18" t="e">
        <f>SUM(D5:D37)/26</f>
        <v>#REF!</v>
      </c>
      <c r="E38" s="18" t="e">
        <f>E37/16</f>
        <v>#REF!</v>
      </c>
      <c r="F38" s="18"/>
      <c r="G38" s="30"/>
      <c r="H38" s="30"/>
      <c r="L38" s="83" t="e">
        <f>1-(J37/D37)</f>
        <v>#REF!</v>
      </c>
      <c r="M38" s="84" t="e">
        <f>1-(K37/E37)</f>
        <v>#REF!</v>
      </c>
      <c r="O38" s="15"/>
      <c r="P38" s="15"/>
      <c r="Q38" s="15"/>
      <c r="R38" s="8"/>
    </row>
    <row r="39" spans="1:24" ht="16.8" x14ac:dyDescent="0.6">
      <c r="C39" s="15" t="s">
        <v>15</v>
      </c>
      <c r="D39" s="26" t="e">
        <f>D38/24</f>
        <v>#REF!</v>
      </c>
      <c r="E39" s="26" t="e">
        <f>E38/24</f>
        <v>#REF!</v>
      </c>
      <c r="G39" s="29"/>
      <c r="H39" s="29"/>
      <c r="N39" s="48"/>
      <c r="O39" s="92" t="s">
        <v>65</v>
      </c>
      <c r="P39" s="15"/>
      <c r="Q39" s="15"/>
      <c r="R39" s="113">
        <v>11.6</v>
      </c>
    </row>
    <row r="40" spans="1:24" x14ac:dyDescent="0.55000000000000004">
      <c r="C40" s="15" t="s">
        <v>25</v>
      </c>
      <c r="D40" s="26"/>
      <c r="E40" s="26"/>
      <c r="G40" s="29">
        <v>7.88</v>
      </c>
      <c r="H40" s="29">
        <v>11.58</v>
      </c>
      <c r="L40" s="146" t="e">
        <f>L37*G3</f>
        <v>#REF!</v>
      </c>
      <c r="N40" s="81"/>
      <c r="O40" s="82"/>
      <c r="P40" s="81"/>
      <c r="Q40" s="7"/>
    </row>
    <row r="41" spans="1:24" x14ac:dyDescent="0.55000000000000004">
      <c r="G41" s="29"/>
      <c r="H41" s="29"/>
    </row>
    <row r="42" spans="1:24" x14ac:dyDescent="0.55000000000000004">
      <c r="C42" s="32" t="s">
        <v>18</v>
      </c>
      <c r="E42" s="13" t="e">
        <f>E37/30*31</f>
        <v>#REF!</v>
      </c>
      <c r="G42" s="30"/>
      <c r="H42" s="29" t="e">
        <f>H40+G40+H37+G37</f>
        <v>#REF!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9"/>
  <dimension ref="A2:X42"/>
  <sheetViews>
    <sheetView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3" width="11.41796875" style="2"/>
    <col min="4" max="4" width="14.41796875" style="2" bestFit="1" customWidth="1"/>
    <col min="5" max="5" width="13" style="10" customWidth="1"/>
    <col min="6" max="6" width="11.41796875" style="10" customWidth="1"/>
    <col min="7" max="8" width="11.41796875" style="2" customWidth="1"/>
    <col min="9" max="9" width="11.41796875" style="16" customWidth="1"/>
    <col min="10" max="10" width="14.41796875" style="90" bestFit="1" customWidth="1"/>
    <col min="11" max="11" width="13" style="2" bestFit="1" customWidth="1"/>
    <col min="12" max="13" width="11.41796875" style="10"/>
    <col min="14" max="22" width="11.41796875" style="2"/>
    <col min="23" max="24" width="11.41796875" style="10"/>
    <col min="25" max="16384" width="11.41796875" style="2"/>
  </cols>
  <sheetData>
    <row r="2" spans="1:24" x14ac:dyDescent="0.55000000000000004">
      <c r="D2" s="9" t="s">
        <v>62</v>
      </c>
      <c r="J2" s="85" t="s">
        <v>66</v>
      </c>
      <c r="K2" s="15"/>
    </row>
    <row r="3" spans="1:24" x14ac:dyDescent="0.55000000000000004">
      <c r="C3" s="15"/>
      <c r="D3" s="123" t="s">
        <v>50</v>
      </c>
      <c r="E3" s="124" t="s">
        <v>51</v>
      </c>
      <c r="F3" s="20" t="s">
        <v>21</v>
      </c>
      <c r="G3" s="34">
        <v>0.17899999999999999</v>
      </c>
      <c r="H3" s="34">
        <v>0.26190000000000002</v>
      </c>
      <c r="I3" s="16" t="s">
        <v>16</v>
      </c>
      <c r="J3" s="125" t="s">
        <v>41</v>
      </c>
      <c r="K3" s="16" t="s">
        <v>42</v>
      </c>
      <c r="L3" s="8" t="s">
        <v>40</v>
      </c>
      <c r="M3" s="8"/>
      <c r="U3" s="15"/>
      <c r="V3" s="16"/>
      <c r="W3" s="8"/>
      <c r="X3" s="8"/>
    </row>
    <row r="4" spans="1:24" ht="14.7" thickBot="1" x14ac:dyDescent="0.6">
      <c r="C4" s="15"/>
      <c r="D4" s="15"/>
      <c r="E4" s="16"/>
      <c r="F4" s="20"/>
      <c r="G4" s="27"/>
      <c r="H4" s="27"/>
      <c r="J4" s="86"/>
      <c r="K4" s="16"/>
      <c r="U4" s="15"/>
      <c r="V4" s="16"/>
    </row>
    <row r="5" spans="1:24" x14ac:dyDescent="0.55000000000000004">
      <c r="A5" s="12"/>
      <c r="B5" s="118" t="s">
        <v>10</v>
      </c>
      <c r="C5" s="93">
        <v>41760</v>
      </c>
      <c r="D5" s="94" t="e">
        <f>#REF!</f>
        <v>#REF!</v>
      </c>
      <c r="E5" s="95" t="e">
        <f>#REF!</f>
        <v>#REF!</v>
      </c>
      <c r="F5" s="96" t="e">
        <f t="shared" ref="F5" si="0">(D5+E5)/24</f>
        <v>#REF!</v>
      </c>
      <c r="G5" s="97" t="e">
        <f>D5*G3</f>
        <v>#REF!</v>
      </c>
      <c r="H5" s="97" t="e">
        <f>E5*H3</f>
        <v>#REF!</v>
      </c>
      <c r="I5" s="98" t="e">
        <f>H5+G5</f>
        <v>#REF!</v>
      </c>
      <c r="J5" s="100">
        <v>0</v>
      </c>
      <c r="K5" s="101">
        <v>10.299999999999272</v>
      </c>
      <c r="L5" s="101" t="e">
        <f t="shared" ref="L5:M5" si="1">D5-J5</f>
        <v>#REF!</v>
      </c>
      <c r="M5" s="102" t="e">
        <f t="shared" si="1"/>
        <v>#REF!</v>
      </c>
      <c r="U5" s="18"/>
      <c r="V5" s="18"/>
      <c r="W5" s="18"/>
      <c r="X5" s="18"/>
    </row>
    <row r="6" spans="1:24" s="68" customFormat="1" x14ac:dyDescent="0.55000000000000004">
      <c r="A6" s="62"/>
      <c r="B6" s="119" t="s">
        <v>11</v>
      </c>
      <c r="C6" s="63">
        <v>41761</v>
      </c>
      <c r="D6" s="74" t="e">
        <f>#REF!</f>
        <v>#REF!</v>
      </c>
      <c r="E6" s="72" t="e">
        <f>#REF!</f>
        <v>#REF!</v>
      </c>
      <c r="F6" s="65" t="e">
        <f t="shared" ref="F6" si="2">(D6+E6)/24</f>
        <v>#REF!</v>
      </c>
      <c r="G6" s="66" t="e">
        <f>D6*G3</f>
        <v>#REF!</v>
      </c>
      <c r="H6" s="66" t="e">
        <f>E6*H3</f>
        <v>#REF!</v>
      </c>
      <c r="I6" s="67" t="e">
        <f t="shared" ref="I6:I35" si="3">H6+G6</f>
        <v>#REF!</v>
      </c>
      <c r="J6" s="87">
        <v>0</v>
      </c>
      <c r="K6" s="64">
        <v>7.9000000000014552</v>
      </c>
      <c r="L6" s="64" t="e">
        <f t="shared" ref="L6" si="4">D6-J6</f>
        <v>#REF!</v>
      </c>
      <c r="M6" s="80" t="e">
        <f t="shared" ref="M6" si="5">E6-K6</f>
        <v>#REF!</v>
      </c>
      <c r="U6" s="69"/>
      <c r="V6" s="69"/>
      <c r="W6" s="64"/>
      <c r="X6" s="64"/>
    </row>
    <row r="7" spans="1:24" s="68" customFormat="1" x14ac:dyDescent="0.55000000000000004">
      <c r="A7" s="62"/>
      <c r="B7" s="120" t="s">
        <v>12</v>
      </c>
      <c r="C7" s="55">
        <v>41762</v>
      </c>
      <c r="D7" s="73" t="e">
        <f>#REF!</f>
        <v>#REF!</v>
      </c>
      <c r="E7" s="71" t="e">
        <f>#REF!</f>
        <v>#REF!</v>
      </c>
      <c r="F7" s="57" t="e">
        <f t="shared" ref="F7" si="6">(D7+E7)/24</f>
        <v>#REF!</v>
      </c>
      <c r="G7" s="58" t="e">
        <f>D7*G3</f>
        <v>#REF!</v>
      </c>
      <c r="H7" s="58" t="e">
        <f>E7*H3</f>
        <v>#REF!</v>
      </c>
      <c r="I7" s="59" t="e">
        <f t="shared" si="3"/>
        <v>#REF!</v>
      </c>
      <c r="J7" s="89">
        <v>0</v>
      </c>
      <c r="K7" s="56">
        <v>9.5</v>
      </c>
      <c r="L7" s="56" t="e">
        <f t="shared" ref="L7" si="7">D7-J7</f>
        <v>#REF!</v>
      </c>
      <c r="M7" s="79" t="e">
        <f t="shared" ref="M7" si="8">E7-K7</f>
        <v>#REF!</v>
      </c>
      <c r="U7" s="69"/>
      <c r="V7" s="69"/>
      <c r="W7" s="64"/>
      <c r="X7" s="64"/>
    </row>
    <row r="8" spans="1:24" s="68" customFormat="1" x14ac:dyDescent="0.55000000000000004">
      <c r="A8" s="62"/>
      <c r="B8" s="119" t="s">
        <v>13</v>
      </c>
      <c r="C8" s="63">
        <v>41763</v>
      </c>
      <c r="D8" s="74" t="e">
        <f>#REF!</f>
        <v>#REF!</v>
      </c>
      <c r="E8" s="72" t="e">
        <f>#REF!</f>
        <v>#REF!</v>
      </c>
      <c r="F8" s="65" t="e">
        <f t="shared" ref="F8" si="9">(D8+E8)/24</f>
        <v>#REF!</v>
      </c>
      <c r="G8" s="66" t="e">
        <f>D8*G3</f>
        <v>#REF!</v>
      </c>
      <c r="H8" s="66" t="e">
        <f>E8*H3</f>
        <v>#REF!</v>
      </c>
      <c r="I8" s="67" t="e">
        <f t="shared" si="3"/>
        <v>#REF!</v>
      </c>
      <c r="J8" s="87">
        <v>0</v>
      </c>
      <c r="K8" s="64">
        <v>8.9000000000014552</v>
      </c>
      <c r="L8" s="64" t="e">
        <f t="shared" ref="L8" si="10">D8-J8</f>
        <v>#REF!</v>
      </c>
      <c r="M8" s="80" t="e">
        <f t="shared" ref="M8" si="11">E8-K8</f>
        <v>#REF!</v>
      </c>
      <c r="U8" s="69"/>
      <c r="V8" s="64"/>
      <c r="W8" s="64"/>
      <c r="X8" s="64"/>
    </row>
    <row r="9" spans="1:24" s="68" customFormat="1" x14ac:dyDescent="0.55000000000000004">
      <c r="A9" s="62"/>
      <c r="B9" s="120" t="s">
        <v>14</v>
      </c>
      <c r="C9" s="55">
        <v>41764</v>
      </c>
      <c r="D9" s="73" t="e">
        <f>#REF!</f>
        <v>#REF!</v>
      </c>
      <c r="E9" s="71" t="e">
        <f>#REF!</f>
        <v>#REF!</v>
      </c>
      <c r="F9" s="57" t="e">
        <f t="shared" ref="F9" si="12">(D9+E9)/24</f>
        <v>#REF!</v>
      </c>
      <c r="G9" s="58" t="e">
        <f>D9*G3</f>
        <v>#REF!</v>
      </c>
      <c r="H9" s="58" t="e">
        <f>E9*H3</f>
        <v>#REF!</v>
      </c>
      <c r="I9" s="59" t="e">
        <f t="shared" si="3"/>
        <v>#REF!</v>
      </c>
      <c r="J9" s="89">
        <v>0</v>
      </c>
      <c r="K9" s="56">
        <v>16.299999999999272</v>
      </c>
      <c r="L9" s="56" t="e">
        <f t="shared" ref="L9" si="13">D9-J9</f>
        <v>#REF!</v>
      </c>
      <c r="M9" s="79" t="e">
        <f t="shared" ref="M9" si="14">E9-K9</f>
        <v>#REF!</v>
      </c>
      <c r="U9" s="64"/>
      <c r="V9" s="69"/>
      <c r="W9" s="64"/>
      <c r="X9" s="64"/>
    </row>
    <row r="10" spans="1:24" s="68" customFormat="1" x14ac:dyDescent="0.55000000000000004">
      <c r="A10" s="62"/>
      <c r="B10" s="119" t="s">
        <v>8</v>
      </c>
      <c r="C10" s="63">
        <v>41765</v>
      </c>
      <c r="D10" s="74" t="e">
        <f>#REF!</f>
        <v>#REF!</v>
      </c>
      <c r="E10" s="72" t="e">
        <f>#REF!</f>
        <v>#REF!</v>
      </c>
      <c r="F10" s="65" t="e">
        <f t="shared" ref="F10" si="15">(D10+E10)/24</f>
        <v>#REF!</v>
      </c>
      <c r="G10" s="66" t="e">
        <f>D10*G3</f>
        <v>#REF!</v>
      </c>
      <c r="H10" s="66" t="e">
        <f>E10*H3</f>
        <v>#REF!</v>
      </c>
      <c r="I10" s="67" t="e">
        <f t="shared" si="3"/>
        <v>#REF!</v>
      </c>
      <c r="J10" s="87">
        <v>0</v>
      </c>
      <c r="K10" s="64">
        <v>11.799999999999272</v>
      </c>
      <c r="L10" s="64" t="e">
        <f t="shared" ref="L10" si="16">D10-J10</f>
        <v>#REF!</v>
      </c>
      <c r="M10" s="80" t="e">
        <f t="shared" ref="M10" si="17">E10-K10</f>
        <v>#REF!</v>
      </c>
      <c r="U10" s="69"/>
      <c r="V10" s="69"/>
      <c r="W10" s="64"/>
      <c r="X10" s="64"/>
    </row>
    <row r="11" spans="1:24" s="68" customFormat="1" x14ac:dyDescent="0.55000000000000004">
      <c r="A11" s="62"/>
      <c r="B11" s="120" t="s">
        <v>9</v>
      </c>
      <c r="C11" s="55">
        <v>41766</v>
      </c>
      <c r="D11" s="73" t="e">
        <f>#REF!</f>
        <v>#REF!</v>
      </c>
      <c r="E11" s="71" t="e">
        <f>#REF!</f>
        <v>#REF!</v>
      </c>
      <c r="F11" s="57" t="e">
        <f t="shared" ref="F11" si="18">(D11+E11)/24</f>
        <v>#REF!</v>
      </c>
      <c r="G11" s="58" t="e">
        <f>D11*G3</f>
        <v>#REF!</v>
      </c>
      <c r="H11" s="58" t="e">
        <f>E11*H3</f>
        <v>#REF!</v>
      </c>
      <c r="I11" s="59" t="e">
        <f t="shared" si="3"/>
        <v>#REF!</v>
      </c>
      <c r="J11" s="89">
        <v>0</v>
      </c>
      <c r="K11" s="56">
        <v>14.099999999998545</v>
      </c>
      <c r="L11" s="56" t="e">
        <f t="shared" ref="L11" si="19">D11-J11</f>
        <v>#REF!</v>
      </c>
      <c r="M11" s="79" t="e">
        <f t="shared" ref="M11" si="20">E11-K11</f>
        <v>#REF!</v>
      </c>
      <c r="U11" s="70"/>
      <c r="V11" s="69"/>
      <c r="W11" s="64"/>
      <c r="X11" s="64"/>
    </row>
    <row r="12" spans="1:24" s="68" customFormat="1" x14ac:dyDescent="0.55000000000000004">
      <c r="A12" s="62"/>
      <c r="B12" s="119" t="s">
        <v>10</v>
      </c>
      <c r="C12" s="63">
        <v>41767</v>
      </c>
      <c r="D12" s="74" t="e">
        <f>#REF!</f>
        <v>#REF!</v>
      </c>
      <c r="E12" s="72" t="e">
        <f>#REF!</f>
        <v>#REF!</v>
      </c>
      <c r="F12" s="65" t="e">
        <f t="shared" ref="F12" si="21">(D12+E12)/24</f>
        <v>#REF!</v>
      </c>
      <c r="G12" s="66" t="e">
        <f>D12*G3</f>
        <v>#REF!</v>
      </c>
      <c r="H12" s="66" t="e">
        <f>E12*H3</f>
        <v>#REF!</v>
      </c>
      <c r="I12" s="67" t="e">
        <f t="shared" si="3"/>
        <v>#REF!</v>
      </c>
      <c r="J12" s="87">
        <v>0</v>
      </c>
      <c r="K12" s="64">
        <v>14.200000000000728</v>
      </c>
      <c r="L12" s="64" t="e">
        <f t="shared" ref="L12" si="22">D12-J12</f>
        <v>#REF!</v>
      </c>
      <c r="M12" s="80" t="e">
        <f t="shared" ref="M12" si="23">E12-K12</f>
        <v>#REF!</v>
      </c>
      <c r="U12" s="69"/>
      <c r="V12" s="69"/>
      <c r="W12" s="64"/>
      <c r="X12" s="64"/>
    </row>
    <row r="13" spans="1:24" s="68" customFormat="1" x14ac:dyDescent="0.55000000000000004">
      <c r="A13" s="62"/>
      <c r="B13" s="120" t="s">
        <v>11</v>
      </c>
      <c r="C13" s="55">
        <v>41768</v>
      </c>
      <c r="D13" s="73" t="e">
        <f>#REF!</f>
        <v>#REF!</v>
      </c>
      <c r="E13" s="71" t="e">
        <f>#REF!</f>
        <v>#REF!</v>
      </c>
      <c r="F13" s="57" t="e">
        <f t="shared" ref="F13" si="24">(D13+E13)/24</f>
        <v>#REF!</v>
      </c>
      <c r="G13" s="58" t="e">
        <f>D13*G3</f>
        <v>#REF!</v>
      </c>
      <c r="H13" s="58" t="e">
        <f>E13*H3</f>
        <v>#REF!</v>
      </c>
      <c r="I13" s="59" t="e">
        <f t="shared" si="3"/>
        <v>#REF!</v>
      </c>
      <c r="J13" s="89">
        <v>0</v>
      </c>
      <c r="K13" s="56">
        <v>14.799999999999272</v>
      </c>
      <c r="L13" s="56" t="e">
        <f t="shared" ref="L13" si="25">D13-J13</f>
        <v>#REF!</v>
      </c>
      <c r="M13" s="79" t="e">
        <f t="shared" ref="M13" si="26">E13-K13</f>
        <v>#REF!</v>
      </c>
      <c r="U13" s="69"/>
      <c r="V13" s="64"/>
      <c r="W13" s="64"/>
      <c r="X13" s="64"/>
    </row>
    <row r="14" spans="1:24" s="68" customFormat="1" x14ac:dyDescent="0.55000000000000004">
      <c r="A14" s="62"/>
      <c r="B14" s="119" t="s">
        <v>12</v>
      </c>
      <c r="C14" s="63">
        <v>41769</v>
      </c>
      <c r="D14" s="74" t="e">
        <f>#REF!</f>
        <v>#REF!</v>
      </c>
      <c r="E14" s="72" t="e">
        <f>#REF!</f>
        <v>#REF!</v>
      </c>
      <c r="F14" s="65" t="e">
        <f t="shared" ref="F14" si="27">(D14+E14)/24</f>
        <v>#REF!</v>
      </c>
      <c r="G14" s="66" t="e">
        <f>D14*G3</f>
        <v>#REF!</v>
      </c>
      <c r="H14" s="66" t="e">
        <f>E14*H3</f>
        <v>#REF!</v>
      </c>
      <c r="I14" s="67" t="e">
        <f t="shared" si="3"/>
        <v>#REF!</v>
      </c>
      <c r="J14" s="87">
        <v>0</v>
      </c>
      <c r="K14" s="64">
        <v>9.2000000000007276</v>
      </c>
      <c r="L14" s="64" t="e">
        <f t="shared" ref="L14" si="28">D14-J14</f>
        <v>#REF!</v>
      </c>
      <c r="M14" s="80" t="e">
        <f t="shared" ref="M14" si="29">E14-K14</f>
        <v>#REF!</v>
      </c>
      <c r="U14" s="69"/>
      <c r="V14" s="64"/>
      <c r="W14" s="64"/>
      <c r="X14" s="64"/>
    </row>
    <row r="15" spans="1:24" s="68" customFormat="1" x14ac:dyDescent="0.55000000000000004">
      <c r="A15" s="62"/>
      <c r="B15" s="120" t="s">
        <v>13</v>
      </c>
      <c r="C15" s="55">
        <v>41770</v>
      </c>
      <c r="D15" s="73" t="e">
        <f>#REF!</f>
        <v>#REF!</v>
      </c>
      <c r="E15" s="71" t="e">
        <f>#REF!</f>
        <v>#REF!</v>
      </c>
      <c r="F15" s="57" t="e">
        <f t="shared" ref="F15:F16" si="30">(D15+E15)/24</f>
        <v>#REF!</v>
      </c>
      <c r="G15" s="58" t="e">
        <f>D15*G3</f>
        <v>#REF!</v>
      </c>
      <c r="H15" s="58" t="e">
        <f>E15*H3</f>
        <v>#REF!</v>
      </c>
      <c r="I15" s="59" t="e">
        <f t="shared" si="3"/>
        <v>#REF!</v>
      </c>
      <c r="J15" s="89">
        <v>0</v>
      </c>
      <c r="K15" s="56">
        <v>10.799999999999272</v>
      </c>
      <c r="L15" s="56" t="e">
        <f t="shared" ref="L15:L16" si="31">D15-J15</f>
        <v>#REF!</v>
      </c>
      <c r="M15" s="79" t="e">
        <f t="shared" ref="M15:M16" si="32">E15-K15</f>
        <v>#REF!</v>
      </c>
      <c r="U15" s="69"/>
      <c r="V15" s="64"/>
      <c r="W15" s="64"/>
      <c r="X15" s="64"/>
    </row>
    <row r="16" spans="1:24" s="68" customFormat="1" x14ac:dyDescent="0.55000000000000004">
      <c r="A16" s="62"/>
      <c r="B16" s="119" t="s">
        <v>14</v>
      </c>
      <c r="C16" s="63">
        <v>41771</v>
      </c>
      <c r="D16" s="74" t="e">
        <f>#REF!</f>
        <v>#REF!</v>
      </c>
      <c r="E16" s="72" t="e">
        <f>#REF!</f>
        <v>#REF!</v>
      </c>
      <c r="F16" s="65" t="e">
        <f t="shared" si="30"/>
        <v>#REF!</v>
      </c>
      <c r="G16" s="66" t="e">
        <f>D16*G3</f>
        <v>#REF!</v>
      </c>
      <c r="H16" s="66" t="e">
        <f>E16*H3</f>
        <v>#REF!</v>
      </c>
      <c r="I16" s="67" t="e">
        <f t="shared" si="3"/>
        <v>#REF!</v>
      </c>
      <c r="J16" s="87">
        <v>0</v>
      </c>
      <c r="K16" s="64">
        <v>12.700000000000728</v>
      </c>
      <c r="L16" s="64" t="e">
        <f t="shared" si="31"/>
        <v>#REF!</v>
      </c>
      <c r="M16" s="80" t="e">
        <f t="shared" si="32"/>
        <v>#REF!</v>
      </c>
      <c r="U16" s="69"/>
      <c r="V16" s="69"/>
      <c r="W16" s="69"/>
      <c r="X16" s="69"/>
    </row>
    <row r="17" spans="1:24" s="68" customFormat="1" x14ac:dyDescent="0.55000000000000004">
      <c r="A17" s="62"/>
      <c r="B17" s="120" t="s">
        <v>8</v>
      </c>
      <c r="C17" s="55">
        <v>41772</v>
      </c>
      <c r="D17" s="73" t="e">
        <f>#REF!</f>
        <v>#REF!</v>
      </c>
      <c r="E17" s="71" t="e">
        <f>#REF!</f>
        <v>#REF!</v>
      </c>
      <c r="F17" s="57" t="e">
        <f t="shared" ref="F17" si="33">(D17+E17)/24</f>
        <v>#REF!</v>
      </c>
      <c r="G17" s="58" t="e">
        <f>D17*G3</f>
        <v>#REF!</v>
      </c>
      <c r="H17" s="58" t="e">
        <f>E17*H3</f>
        <v>#REF!</v>
      </c>
      <c r="I17" s="59" t="e">
        <f t="shared" si="3"/>
        <v>#REF!</v>
      </c>
      <c r="J17" s="89">
        <v>0</v>
      </c>
      <c r="K17" s="56">
        <v>11.200000000000728</v>
      </c>
      <c r="L17" s="56" t="e">
        <f t="shared" ref="L17" si="34">D17-J17</f>
        <v>#REF!</v>
      </c>
      <c r="M17" s="79" t="e">
        <f t="shared" ref="M17" si="35">E17-K17</f>
        <v>#REF!</v>
      </c>
      <c r="U17" s="69"/>
      <c r="V17" s="69"/>
      <c r="W17" s="69"/>
      <c r="X17" s="69"/>
    </row>
    <row r="18" spans="1:24" s="68" customFormat="1" x14ac:dyDescent="0.55000000000000004">
      <c r="A18" s="62"/>
      <c r="B18" s="119" t="s">
        <v>9</v>
      </c>
      <c r="C18" s="63">
        <v>41773</v>
      </c>
      <c r="D18" s="74" t="e">
        <f>#REF!</f>
        <v>#REF!</v>
      </c>
      <c r="E18" s="72" t="e">
        <f>#REF!</f>
        <v>#REF!</v>
      </c>
      <c r="F18" s="65" t="e">
        <f t="shared" ref="F18:F20" si="36">(D18+E18)/24</f>
        <v>#REF!</v>
      </c>
      <c r="G18" s="66" t="e">
        <f>D18*G3</f>
        <v>#REF!</v>
      </c>
      <c r="H18" s="66" t="e">
        <f>E18*H3</f>
        <v>#REF!</v>
      </c>
      <c r="I18" s="67" t="e">
        <f t="shared" si="3"/>
        <v>#REF!</v>
      </c>
      <c r="J18" s="87">
        <v>0</v>
      </c>
      <c r="K18" s="64">
        <v>11</v>
      </c>
      <c r="L18" s="64" t="e">
        <f t="shared" ref="L18:L19" si="37">D18-J18</f>
        <v>#REF!</v>
      </c>
      <c r="M18" s="80" t="e">
        <f t="shared" ref="M18:M19" si="38">E18-K18</f>
        <v>#REF!</v>
      </c>
      <c r="U18" s="69"/>
      <c r="V18" s="69"/>
      <c r="W18" s="69"/>
      <c r="X18" s="69"/>
    </row>
    <row r="19" spans="1:24" x14ac:dyDescent="0.55000000000000004">
      <c r="A19" s="10"/>
      <c r="B19" s="120" t="s">
        <v>10</v>
      </c>
      <c r="C19" s="55">
        <v>41774</v>
      </c>
      <c r="D19" s="73" t="e">
        <f>#REF!</f>
        <v>#REF!</v>
      </c>
      <c r="E19" s="71" t="e">
        <f>#REF!</f>
        <v>#REF!</v>
      </c>
      <c r="F19" s="57" t="e">
        <f t="shared" si="36"/>
        <v>#REF!</v>
      </c>
      <c r="G19" s="58" t="e">
        <f>D19*G3</f>
        <v>#REF!</v>
      </c>
      <c r="H19" s="58" t="e">
        <f>E19*H3</f>
        <v>#REF!</v>
      </c>
      <c r="I19" s="59" t="e">
        <f t="shared" si="3"/>
        <v>#REF!</v>
      </c>
      <c r="J19" s="89">
        <v>0</v>
      </c>
      <c r="K19" s="56">
        <v>8.9000000000014552</v>
      </c>
      <c r="L19" s="56" t="e">
        <f t="shared" si="37"/>
        <v>#REF!</v>
      </c>
      <c r="M19" s="79" t="e">
        <f t="shared" si="38"/>
        <v>#REF!</v>
      </c>
      <c r="U19" s="16"/>
      <c r="V19" s="18"/>
      <c r="W19" s="16"/>
      <c r="X19" s="16"/>
    </row>
    <row r="20" spans="1:24" x14ac:dyDescent="0.55000000000000004">
      <c r="A20" s="10"/>
      <c r="B20" s="119" t="s">
        <v>11</v>
      </c>
      <c r="C20" s="63">
        <v>41775</v>
      </c>
      <c r="D20" s="74" t="e">
        <f>#REF!</f>
        <v>#REF!</v>
      </c>
      <c r="E20" s="72" t="e">
        <f>#REF!</f>
        <v>#REF!</v>
      </c>
      <c r="F20" s="65" t="e">
        <f t="shared" si="36"/>
        <v>#REF!</v>
      </c>
      <c r="G20" s="66" t="e">
        <f>D20*G3</f>
        <v>#REF!</v>
      </c>
      <c r="H20" s="66" t="e">
        <f>E20*H3</f>
        <v>#REF!</v>
      </c>
      <c r="I20" s="67" t="e">
        <f t="shared" si="3"/>
        <v>#REF!</v>
      </c>
      <c r="J20" s="87">
        <v>0</v>
      </c>
      <c r="K20" s="64">
        <v>10.099999999998545</v>
      </c>
      <c r="L20" s="64" t="e">
        <f t="shared" ref="L20:M22" si="39">D20-J20</f>
        <v>#REF!</v>
      </c>
      <c r="M20" s="80" t="e">
        <f t="shared" si="39"/>
        <v>#REF!</v>
      </c>
      <c r="U20" s="16"/>
      <c r="V20" s="16"/>
      <c r="W20" s="18"/>
      <c r="X20" s="16"/>
    </row>
    <row r="21" spans="1:24" x14ac:dyDescent="0.55000000000000004">
      <c r="A21" s="10"/>
      <c r="B21" s="120" t="s">
        <v>12</v>
      </c>
      <c r="C21" s="55">
        <v>41776</v>
      </c>
      <c r="D21" s="73" t="e">
        <f>#REF!</f>
        <v>#REF!</v>
      </c>
      <c r="E21" s="71" t="e">
        <f>#REF!</f>
        <v>#REF!</v>
      </c>
      <c r="F21" s="57" t="e">
        <f t="shared" ref="F21" si="40">(D21+E21)/24</f>
        <v>#REF!</v>
      </c>
      <c r="G21" s="58" t="e">
        <f>D21*G3</f>
        <v>#REF!</v>
      </c>
      <c r="H21" s="58" t="e">
        <f>E21*H3</f>
        <v>#REF!</v>
      </c>
      <c r="I21" s="59" t="e">
        <f t="shared" si="3"/>
        <v>#REF!</v>
      </c>
      <c r="J21" s="89">
        <v>0</v>
      </c>
      <c r="K21" s="56">
        <v>14.900000000001455</v>
      </c>
      <c r="L21" s="56" t="e">
        <f t="shared" si="39"/>
        <v>#REF!</v>
      </c>
      <c r="M21" s="79" t="e">
        <f t="shared" si="39"/>
        <v>#REF!</v>
      </c>
      <c r="U21" s="16"/>
      <c r="V21" s="16"/>
      <c r="W21" s="27"/>
      <c r="X21" s="16"/>
    </row>
    <row r="22" spans="1:24" x14ac:dyDescent="0.55000000000000004">
      <c r="A22" s="10"/>
      <c r="B22" s="119" t="s">
        <v>13</v>
      </c>
      <c r="C22" s="63">
        <v>41777</v>
      </c>
      <c r="D22" s="74" t="e">
        <f>#REF!</f>
        <v>#REF!</v>
      </c>
      <c r="E22" s="72" t="e">
        <f>#REF!</f>
        <v>#REF!</v>
      </c>
      <c r="F22" s="65" t="e">
        <f t="shared" ref="F22" si="41">(D22+E22)/24</f>
        <v>#REF!</v>
      </c>
      <c r="G22" s="66" t="e">
        <f>D22*G3</f>
        <v>#REF!</v>
      </c>
      <c r="H22" s="66" t="e">
        <f>E22*H3</f>
        <v>#REF!</v>
      </c>
      <c r="I22" s="67" t="e">
        <f t="shared" si="3"/>
        <v>#REF!</v>
      </c>
      <c r="J22" s="87">
        <v>0</v>
      </c>
      <c r="K22" s="64">
        <v>14.599999999998545</v>
      </c>
      <c r="L22" s="64" t="e">
        <f t="shared" si="39"/>
        <v>#REF!</v>
      </c>
      <c r="M22" s="80" t="e">
        <f t="shared" si="39"/>
        <v>#REF!</v>
      </c>
      <c r="U22" s="16"/>
      <c r="V22" s="16"/>
      <c r="W22" s="16"/>
      <c r="X22" s="16"/>
    </row>
    <row r="23" spans="1:24" x14ac:dyDescent="0.55000000000000004">
      <c r="A23" s="10"/>
      <c r="B23" s="120" t="s">
        <v>14</v>
      </c>
      <c r="C23" s="55">
        <v>41778</v>
      </c>
      <c r="D23" s="73" t="e">
        <f>#REF!</f>
        <v>#REF!</v>
      </c>
      <c r="E23" s="71" t="e">
        <f>#REF!</f>
        <v>#REF!</v>
      </c>
      <c r="F23" s="57" t="e">
        <f t="shared" ref="F23" si="42">(D23+E23)/24</f>
        <v>#REF!</v>
      </c>
      <c r="G23" s="58" t="e">
        <f>D23*G3</f>
        <v>#REF!</v>
      </c>
      <c r="H23" s="58" t="e">
        <f>E23*H3</f>
        <v>#REF!</v>
      </c>
      <c r="I23" s="59" t="e">
        <f t="shared" si="3"/>
        <v>#REF!</v>
      </c>
      <c r="J23" s="89">
        <v>0</v>
      </c>
      <c r="K23" s="56">
        <v>9.2000000000007276</v>
      </c>
      <c r="L23" s="56" t="e">
        <f t="shared" ref="L23" si="43">D23-J23</f>
        <v>#REF!</v>
      </c>
      <c r="M23" s="79" t="e">
        <f t="shared" ref="M23" si="44">E23-K23</f>
        <v>#REF!</v>
      </c>
      <c r="U23" s="18"/>
      <c r="V23" s="16"/>
      <c r="W23" s="16"/>
      <c r="X23" s="16"/>
    </row>
    <row r="24" spans="1:24" x14ac:dyDescent="0.55000000000000004">
      <c r="A24" s="62"/>
      <c r="B24" s="119" t="s">
        <v>8</v>
      </c>
      <c r="C24" s="63">
        <v>41779</v>
      </c>
      <c r="D24" s="74" t="e">
        <f>#REF!</f>
        <v>#REF!</v>
      </c>
      <c r="E24" s="72" t="e">
        <f>#REF!</f>
        <v>#REF!</v>
      </c>
      <c r="F24" s="65" t="e">
        <f t="shared" ref="F24:F31" si="45">(D24+E24)/24</f>
        <v>#REF!</v>
      </c>
      <c r="G24" s="66" t="e">
        <f>D24*G3</f>
        <v>#REF!</v>
      </c>
      <c r="H24" s="66" t="e">
        <f>E24*H3</f>
        <v>#REF!</v>
      </c>
      <c r="I24" s="67" t="e">
        <f t="shared" si="3"/>
        <v>#REF!</v>
      </c>
      <c r="J24" s="87">
        <v>0</v>
      </c>
      <c r="K24" s="64">
        <v>9.7999999999992724</v>
      </c>
      <c r="L24" s="64" t="e">
        <f t="shared" ref="L24:L30" si="46">D24-J24</f>
        <v>#REF!</v>
      </c>
      <c r="M24" s="80" t="e">
        <f t="shared" ref="M24:M30" si="47">E24-K24</f>
        <v>#REF!</v>
      </c>
      <c r="U24" s="16"/>
      <c r="V24" s="16"/>
      <c r="W24" s="16"/>
      <c r="X24" s="16"/>
    </row>
    <row r="25" spans="1:24" x14ac:dyDescent="0.55000000000000004">
      <c r="A25" s="10"/>
      <c r="B25" s="120" t="s">
        <v>9</v>
      </c>
      <c r="C25" s="55">
        <v>41780</v>
      </c>
      <c r="D25" s="73" t="e">
        <f>#REF!</f>
        <v>#REF!</v>
      </c>
      <c r="E25" s="71" t="e">
        <f>#REF!</f>
        <v>#REF!</v>
      </c>
      <c r="F25" s="57" t="e">
        <f t="shared" si="45"/>
        <v>#REF!</v>
      </c>
      <c r="G25" s="58" t="e">
        <f>D25*G3</f>
        <v>#REF!</v>
      </c>
      <c r="H25" s="58" t="e">
        <f>E25*H3</f>
        <v>#REF!</v>
      </c>
      <c r="I25" s="59" t="e">
        <f t="shared" si="3"/>
        <v>#REF!</v>
      </c>
      <c r="J25" s="89">
        <v>0</v>
      </c>
      <c r="K25" s="56">
        <v>15.700000000000728</v>
      </c>
      <c r="L25" s="56" t="e">
        <f t="shared" si="46"/>
        <v>#REF!</v>
      </c>
      <c r="M25" s="79" t="e">
        <f t="shared" si="47"/>
        <v>#REF!</v>
      </c>
      <c r="U25" s="18"/>
      <c r="V25" s="16"/>
      <c r="W25" s="16"/>
      <c r="X25" s="16"/>
    </row>
    <row r="26" spans="1:24" x14ac:dyDescent="0.55000000000000004">
      <c r="A26" s="10"/>
      <c r="B26" s="119" t="s">
        <v>10</v>
      </c>
      <c r="C26" s="63">
        <v>41781</v>
      </c>
      <c r="D26" s="74" t="e">
        <f>#REF!</f>
        <v>#REF!</v>
      </c>
      <c r="E26" s="72" t="e">
        <f>#REF!</f>
        <v>#REF!</v>
      </c>
      <c r="F26" s="65" t="e">
        <f t="shared" si="45"/>
        <v>#REF!</v>
      </c>
      <c r="G26" s="66" t="e">
        <f>D26*G3</f>
        <v>#REF!</v>
      </c>
      <c r="H26" s="66" t="e">
        <f>E26*H3</f>
        <v>#REF!</v>
      </c>
      <c r="I26" s="67" t="e">
        <f t="shared" si="3"/>
        <v>#REF!</v>
      </c>
      <c r="J26" s="87">
        <v>0</v>
      </c>
      <c r="K26" s="64">
        <v>18.200000000000728</v>
      </c>
      <c r="L26" s="64" t="e">
        <f t="shared" si="46"/>
        <v>#REF!</v>
      </c>
      <c r="M26" s="80" t="e">
        <f t="shared" si="47"/>
        <v>#REF!</v>
      </c>
      <c r="U26" s="16"/>
      <c r="V26" s="16"/>
      <c r="W26" s="16"/>
      <c r="X26" s="16"/>
    </row>
    <row r="27" spans="1:24" x14ac:dyDescent="0.55000000000000004">
      <c r="A27" s="10"/>
      <c r="B27" s="120" t="s">
        <v>11</v>
      </c>
      <c r="C27" s="55">
        <v>41782</v>
      </c>
      <c r="D27" s="73" t="e">
        <f>#REF!</f>
        <v>#REF!</v>
      </c>
      <c r="E27" s="71" t="e">
        <f>#REF!</f>
        <v>#REF!</v>
      </c>
      <c r="F27" s="57" t="e">
        <f t="shared" si="45"/>
        <v>#REF!</v>
      </c>
      <c r="G27" s="58" t="e">
        <f>D27*G3</f>
        <v>#REF!</v>
      </c>
      <c r="H27" s="58" t="e">
        <f>E27*H3</f>
        <v>#REF!</v>
      </c>
      <c r="I27" s="59" t="e">
        <f t="shared" si="3"/>
        <v>#REF!</v>
      </c>
      <c r="J27" s="89">
        <v>0</v>
      </c>
      <c r="K27" s="56">
        <v>11.5</v>
      </c>
      <c r="L27" s="56" t="e">
        <f t="shared" si="46"/>
        <v>#REF!</v>
      </c>
      <c r="M27" s="79" t="e">
        <f t="shared" si="47"/>
        <v>#REF!</v>
      </c>
      <c r="U27" s="16"/>
      <c r="V27" s="16"/>
      <c r="W27" s="16"/>
      <c r="X27" s="16"/>
    </row>
    <row r="28" spans="1:24" x14ac:dyDescent="0.55000000000000004">
      <c r="A28" s="10"/>
      <c r="B28" s="119" t="s">
        <v>12</v>
      </c>
      <c r="C28" s="63">
        <v>41783</v>
      </c>
      <c r="D28" s="74" t="e">
        <f>#REF!</f>
        <v>#REF!</v>
      </c>
      <c r="E28" s="72" t="e">
        <f>#REF!</f>
        <v>#REF!</v>
      </c>
      <c r="F28" s="65" t="e">
        <f t="shared" si="45"/>
        <v>#REF!</v>
      </c>
      <c r="G28" s="66" t="e">
        <f>D28*G3</f>
        <v>#REF!</v>
      </c>
      <c r="H28" s="66" t="e">
        <f>E28*H3</f>
        <v>#REF!</v>
      </c>
      <c r="I28" s="67" t="e">
        <f t="shared" si="3"/>
        <v>#REF!</v>
      </c>
      <c r="J28" s="87">
        <v>0</v>
      </c>
      <c r="K28" s="64">
        <v>13.299999999999272</v>
      </c>
      <c r="L28" s="64" t="e">
        <f t="shared" si="46"/>
        <v>#REF!</v>
      </c>
      <c r="M28" s="80" t="e">
        <f t="shared" si="47"/>
        <v>#REF!</v>
      </c>
      <c r="U28" s="16"/>
      <c r="V28" s="16"/>
      <c r="W28" s="16"/>
      <c r="X28" s="16"/>
    </row>
    <row r="29" spans="1:24" x14ac:dyDescent="0.55000000000000004">
      <c r="A29" s="10"/>
      <c r="B29" s="120" t="s">
        <v>13</v>
      </c>
      <c r="C29" s="55">
        <v>41784</v>
      </c>
      <c r="D29" s="73" t="e">
        <f>#REF!</f>
        <v>#REF!</v>
      </c>
      <c r="E29" s="71" t="e">
        <f>#REF!</f>
        <v>#REF!</v>
      </c>
      <c r="F29" s="57" t="e">
        <f t="shared" si="45"/>
        <v>#REF!</v>
      </c>
      <c r="G29" s="58" t="e">
        <f>D29*G3</f>
        <v>#REF!</v>
      </c>
      <c r="H29" s="58" t="e">
        <f>E29*H3</f>
        <v>#REF!</v>
      </c>
      <c r="I29" s="59" t="e">
        <f t="shared" si="3"/>
        <v>#REF!</v>
      </c>
      <c r="J29" s="89">
        <v>0</v>
      </c>
      <c r="K29" s="56">
        <v>14.200000000000728</v>
      </c>
      <c r="L29" s="56" t="e">
        <f t="shared" si="46"/>
        <v>#REF!</v>
      </c>
      <c r="M29" s="79" t="e">
        <f t="shared" si="47"/>
        <v>#REF!</v>
      </c>
      <c r="U29" s="16"/>
      <c r="V29" s="16"/>
      <c r="W29" s="16"/>
      <c r="X29" s="16"/>
    </row>
    <row r="30" spans="1:24" x14ac:dyDescent="0.55000000000000004">
      <c r="A30" s="10"/>
      <c r="B30" s="119" t="s">
        <v>14</v>
      </c>
      <c r="C30" s="63">
        <v>41785</v>
      </c>
      <c r="D30" s="74" t="e">
        <f>#REF!</f>
        <v>#REF!</v>
      </c>
      <c r="E30" s="72" t="e">
        <f>#REF!</f>
        <v>#REF!</v>
      </c>
      <c r="F30" s="65" t="e">
        <f t="shared" si="45"/>
        <v>#REF!</v>
      </c>
      <c r="G30" s="66" t="e">
        <f>D30*G3</f>
        <v>#REF!</v>
      </c>
      <c r="H30" s="66" t="e">
        <f>E30*H3</f>
        <v>#REF!</v>
      </c>
      <c r="I30" s="67" t="e">
        <f t="shared" si="3"/>
        <v>#REF!</v>
      </c>
      <c r="J30" s="87">
        <v>0</v>
      </c>
      <c r="K30" s="64">
        <v>14.5</v>
      </c>
      <c r="L30" s="64" t="e">
        <f t="shared" si="46"/>
        <v>#REF!</v>
      </c>
      <c r="M30" s="80" t="e">
        <f t="shared" si="47"/>
        <v>#REF!</v>
      </c>
      <c r="U30" s="16"/>
      <c r="V30" s="16"/>
      <c r="W30" s="16"/>
      <c r="X30" s="16"/>
    </row>
    <row r="31" spans="1:24" x14ac:dyDescent="0.55000000000000004">
      <c r="A31" s="10"/>
      <c r="B31" s="120" t="s">
        <v>8</v>
      </c>
      <c r="C31" s="55">
        <v>41786</v>
      </c>
      <c r="D31" s="73" t="e">
        <f>#REF!</f>
        <v>#REF!</v>
      </c>
      <c r="E31" s="71" t="e">
        <f>#REF!</f>
        <v>#REF!</v>
      </c>
      <c r="F31" s="57" t="e">
        <f t="shared" si="45"/>
        <v>#REF!</v>
      </c>
      <c r="G31" s="58" t="e">
        <f>D31*G3</f>
        <v>#REF!</v>
      </c>
      <c r="H31" s="58" t="e">
        <f>E31*H3</f>
        <v>#REF!</v>
      </c>
      <c r="I31" s="59" t="e">
        <f t="shared" si="3"/>
        <v>#REF!</v>
      </c>
      <c r="J31" s="89">
        <v>0</v>
      </c>
      <c r="K31" s="56">
        <v>12.69999999999709</v>
      </c>
      <c r="L31" s="56" t="e">
        <f t="shared" ref="L31" si="48">D31-J31</f>
        <v>#REF!</v>
      </c>
      <c r="M31" s="79" t="e">
        <f t="shared" ref="M31" si="49">E31-K31</f>
        <v>#REF!</v>
      </c>
      <c r="U31" s="18"/>
      <c r="V31" s="26"/>
      <c r="W31" s="16"/>
      <c r="X31" s="16"/>
    </row>
    <row r="32" spans="1:24" x14ac:dyDescent="0.55000000000000004">
      <c r="A32" s="10"/>
      <c r="B32" s="119" t="s">
        <v>9</v>
      </c>
      <c r="C32" s="63">
        <v>41787</v>
      </c>
      <c r="D32" s="74" t="e">
        <f>#REF!</f>
        <v>#REF!</v>
      </c>
      <c r="E32" s="72" t="e">
        <f>#REF!</f>
        <v>#REF!</v>
      </c>
      <c r="F32" s="65" t="e">
        <f t="shared" ref="F32" si="50">(D32+E32)/24</f>
        <v>#REF!</v>
      </c>
      <c r="G32" s="66" t="e">
        <f>D32*G3</f>
        <v>#REF!</v>
      </c>
      <c r="H32" s="66" t="e">
        <f>E32*H3</f>
        <v>#REF!</v>
      </c>
      <c r="I32" s="67" t="e">
        <f t="shared" si="3"/>
        <v>#REF!</v>
      </c>
      <c r="J32" s="87">
        <v>0</v>
      </c>
      <c r="K32" s="64">
        <v>13.600000000002183</v>
      </c>
      <c r="L32" s="64" t="e">
        <f t="shared" ref="L32" si="51">D32-J32</f>
        <v>#REF!</v>
      </c>
      <c r="M32" s="80" t="e">
        <f t="shared" ref="M32" si="52">E32-K32</f>
        <v>#REF!</v>
      </c>
      <c r="U32" s="16"/>
      <c r="V32" s="16"/>
      <c r="W32" s="16"/>
      <c r="X32" s="16"/>
    </row>
    <row r="33" spans="1:24" x14ac:dyDescent="0.55000000000000004">
      <c r="A33" s="10"/>
      <c r="B33" s="120" t="s">
        <v>10</v>
      </c>
      <c r="C33" s="55">
        <v>41788</v>
      </c>
      <c r="D33" s="73" t="e">
        <f>#REF!</f>
        <v>#REF!</v>
      </c>
      <c r="E33" s="71" t="e">
        <f>#REF!</f>
        <v>#REF!</v>
      </c>
      <c r="F33" s="57" t="e">
        <f t="shared" ref="F33" si="53">(D33+E33)/24</f>
        <v>#REF!</v>
      </c>
      <c r="G33" s="58" t="e">
        <f>D33*G3</f>
        <v>#REF!</v>
      </c>
      <c r="H33" s="58" t="e">
        <f>E33*H3</f>
        <v>#REF!</v>
      </c>
      <c r="I33" s="59" t="e">
        <f t="shared" si="3"/>
        <v>#REF!</v>
      </c>
      <c r="J33" s="89">
        <v>0</v>
      </c>
      <c r="K33" s="56">
        <v>10.299999999999272</v>
      </c>
      <c r="L33" s="56" t="e">
        <f t="shared" ref="L33" si="54">D33-J33</f>
        <v>#REF!</v>
      </c>
      <c r="M33" s="79" t="e">
        <f t="shared" ref="M33" si="55">E33-K33</f>
        <v>#REF!</v>
      </c>
      <c r="U33" s="16"/>
      <c r="V33" s="16"/>
      <c r="W33" s="16"/>
      <c r="X33" s="16"/>
    </row>
    <row r="34" spans="1:24" x14ac:dyDescent="0.55000000000000004">
      <c r="A34" s="10"/>
      <c r="B34" s="119" t="s">
        <v>11</v>
      </c>
      <c r="C34" s="63">
        <v>41789</v>
      </c>
      <c r="D34" s="74" t="e">
        <f>#REF!</f>
        <v>#REF!</v>
      </c>
      <c r="E34" s="72" t="e">
        <f>#REF!</f>
        <v>#REF!</v>
      </c>
      <c r="F34" s="65" t="e">
        <f t="shared" ref="F34" si="56">(D34+E34)/24</f>
        <v>#REF!</v>
      </c>
      <c r="G34" s="66" t="e">
        <f>D34*G3</f>
        <v>#REF!</v>
      </c>
      <c r="H34" s="66" t="e">
        <f>E34*H3</f>
        <v>#REF!</v>
      </c>
      <c r="I34" s="67" t="e">
        <f t="shared" si="3"/>
        <v>#REF!</v>
      </c>
      <c r="J34" s="87">
        <v>0</v>
      </c>
      <c r="K34" s="64">
        <v>12.099999999998545</v>
      </c>
      <c r="L34" s="64" t="e">
        <f t="shared" ref="L34" si="57">D34-J34</f>
        <v>#REF!</v>
      </c>
      <c r="M34" s="80" t="e">
        <f t="shared" ref="M34" si="58">E34-K34</f>
        <v>#REF!</v>
      </c>
      <c r="U34" s="18"/>
      <c r="V34" s="16"/>
      <c r="W34" s="16"/>
      <c r="X34" s="16"/>
    </row>
    <row r="35" spans="1:24" ht="14.7" thickBot="1" x14ac:dyDescent="0.6">
      <c r="A35" s="10"/>
      <c r="B35" s="121" t="s">
        <v>12</v>
      </c>
      <c r="C35" s="103">
        <v>41790</v>
      </c>
      <c r="D35" s="104" t="e">
        <f>#REF!</f>
        <v>#REF!</v>
      </c>
      <c r="E35" s="105" t="e">
        <f>#REF!</f>
        <v>#REF!</v>
      </c>
      <c r="F35" s="106" t="e">
        <f t="shared" ref="F35" si="59">(D35+E35)/24</f>
        <v>#REF!</v>
      </c>
      <c r="G35" s="107" t="e">
        <f>D35*G4</f>
        <v>#REF!</v>
      </c>
      <c r="H35" s="107" t="e">
        <f>E35*H4</f>
        <v>#REF!</v>
      </c>
      <c r="I35" s="108" t="e">
        <f t="shared" si="3"/>
        <v>#REF!</v>
      </c>
      <c r="J35" s="110">
        <v>0</v>
      </c>
      <c r="K35" s="111">
        <v>13.5</v>
      </c>
      <c r="L35" s="111" t="e">
        <f t="shared" ref="L35" si="60">D35-J35</f>
        <v>#REF!</v>
      </c>
      <c r="M35" s="112" t="e">
        <f t="shared" ref="M35" si="61">E35-K35</f>
        <v>#REF!</v>
      </c>
      <c r="U35" s="18"/>
      <c r="V35" s="16"/>
      <c r="W35" s="16"/>
      <c r="X35" s="16"/>
    </row>
    <row r="36" spans="1:24" x14ac:dyDescent="0.55000000000000004">
      <c r="A36" s="10"/>
      <c r="B36" s="12"/>
      <c r="C36" s="17"/>
      <c r="D36" s="18"/>
      <c r="E36" s="18"/>
      <c r="F36" s="18"/>
      <c r="G36" s="30"/>
      <c r="H36" s="30"/>
      <c r="I36" s="51"/>
      <c r="J36" s="88"/>
      <c r="K36" s="16"/>
      <c r="U36" s="18"/>
      <c r="V36" s="16"/>
    </row>
    <row r="37" spans="1:24" ht="16.8" x14ac:dyDescent="0.6">
      <c r="A37" s="13"/>
      <c r="B37" s="13"/>
      <c r="C37" s="15" t="s">
        <v>16</v>
      </c>
      <c r="D37" s="18" t="e">
        <f>SUM(D5:D35)</f>
        <v>#REF!</v>
      </c>
      <c r="E37" s="18" t="e">
        <f>SUM(E5:E36)</f>
        <v>#REF!</v>
      </c>
      <c r="F37" s="16"/>
      <c r="G37" s="29" t="e">
        <f>SUM(G5:G36)</f>
        <v>#REF!</v>
      </c>
      <c r="H37" s="29" t="e">
        <f>SUM(H5:H36)</f>
        <v>#REF!</v>
      </c>
      <c r="J37" s="88">
        <f>SUM(J5:J35)</f>
        <v>0</v>
      </c>
      <c r="K37" s="18">
        <f>SUM(K5:K35)</f>
        <v>379.79999999999927</v>
      </c>
      <c r="L37" s="18" t="e">
        <f>SUM(L5:L36)</f>
        <v>#REF!</v>
      </c>
      <c r="M37" s="18" t="e">
        <f>SUM(M5:M36)</f>
        <v>#REF!</v>
      </c>
      <c r="O37" s="92" t="s">
        <v>67</v>
      </c>
      <c r="P37" s="15"/>
      <c r="Q37" s="15"/>
      <c r="R37" s="113">
        <v>11.6</v>
      </c>
      <c r="U37" s="18"/>
      <c r="V37" s="16"/>
    </row>
    <row r="38" spans="1:24" x14ac:dyDescent="0.55000000000000004">
      <c r="A38" s="13"/>
      <c r="B38" s="13"/>
      <c r="C38" s="15" t="s">
        <v>7</v>
      </c>
      <c r="D38" s="18" t="e">
        <f>SUM(D5:D37)/26</f>
        <v>#REF!</v>
      </c>
      <c r="E38" s="18" t="e">
        <f>E37/16</f>
        <v>#REF!</v>
      </c>
      <c r="F38" s="18"/>
      <c r="G38" s="30"/>
      <c r="H38" s="30"/>
      <c r="L38" s="83" t="e">
        <f>1-(J37/D37)</f>
        <v>#REF!</v>
      </c>
      <c r="M38" s="84" t="e">
        <f>1-(K37/E37)</f>
        <v>#REF!</v>
      </c>
      <c r="O38" s="15"/>
      <c r="P38" s="15"/>
      <c r="Q38" s="15"/>
      <c r="R38" s="8"/>
    </row>
    <row r="39" spans="1:24" ht="16.8" x14ac:dyDescent="0.6">
      <c r="C39" s="15" t="s">
        <v>15</v>
      </c>
      <c r="D39" s="26" t="e">
        <f>D38/24</f>
        <v>#REF!</v>
      </c>
      <c r="E39" s="26" t="e">
        <f>E38/24</f>
        <v>#REF!</v>
      </c>
      <c r="G39" s="29"/>
      <c r="H39" s="29"/>
      <c r="N39" s="48"/>
      <c r="O39" s="92" t="s">
        <v>68</v>
      </c>
      <c r="P39" s="15"/>
      <c r="Q39" s="15"/>
      <c r="R39" s="113">
        <v>13.3</v>
      </c>
    </row>
    <row r="40" spans="1:24" x14ac:dyDescent="0.55000000000000004">
      <c r="C40" s="15" t="s">
        <v>25</v>
      </c>
      <c r="D40" s="26"/>
      <c r="E40" s="26"/>
      <c r="G40" s="29">
        <v>7.88</v>
      </c>
      <c r="H40" s="29">
        <v>11.58</v>
      </c>
      <c r="L40" s="146" t="e">
        <f>L37*G3</f>
        <v>#REF!</v>
      </c>
      <c r="N40" s="81"/>
      <c r="O40" s="82"/>
      <c r="P40" s="81"/>
      <c r="Q40" s="7"/>
    </row>
    <row r="41" spans="1:24" x14ac:dyDescent="0.55000000000000004">
      <c r="G41" s="29"/>
      <c r="H41" s="29"/>
    </row>
    <row r="42" spans="1:24" x14ac:dyDescent="0.55000000000000004">
      <c r="C42" s="32" t="s">
        <v>18</v>
      </c>
      <c r="E42" s="13" t="e">
        <f>E37/30*31</f>
        <v>#REF!</v>
      </c>
      <c r="G42" s="30"/>
      <c r="H42" s="29" t="e">
        <f>H40+G40+H37+G37</f>
        <v>#REF!</v>
      </c>
      <c r="J42" s="149"/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0"/>
  <dimension ref="A2:T42"/>
  <sheetViews>
    <sheetView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3" width="11.41796875" style="2"/>
    <col min="4" max="4" width="14.41796875" style="2" bestFit="1" customWidth="1"/>
    <col min="5" max="5" width="13" style="10" customWidth="1"/>
    <col min="6" max="6" width="11.41796875" style="2" customWidth="1"/>
    <col min="7" max="7" width="14.41796875" style="90" bestFit="1" customWidth="1"/>
    <col min="8" max="9" width="11.41796875" style="10"/>
    <col min="10" max="18" width="11.41796875" style="2"/>
    <col min="19" max="20" width="11.41796875" style="10"/>
    <col min="21" max="16384" width="11.41796875" style="2"/>
  </cols>
  <sheetData>
    <row r="2" spans="1:20" x14ac:dyDescent="0.55000000000000004">
      <c r="D2" s="150" t="s">
        <v>69</v>
      </c>
      <c r="F2" s="10"/>
      <c r="G2" s="151" t="s">
        <v>70</v>
      </c>
    </row>
    <row r="3" spans="1:20" x14ac:dyDescent="0.55000000000000004">
      <c r="C3" s="15"/>
      <c r="D3" s="153" t="s">
        <v>51</v>
      </c>
      <c r="E3" s="20" t="s">
        <v>21</v>
      </c>
      <c r="F3" s="27">
        <v>0.26190000000000002</v>
      </c>
      <c r="G3" s="152" t="s">
        <v>42</v>
      </c>
      <c r="H3" s="16"/>
      <c r="I3" s="2"/>
      <c r="P3" s="15"/>
      <c r="Q3" s="16"/>
      <c r="R3" s="8"/>
      <c r="S3" s="8"/>
      <c r="T3" s="2"/>
    </row>
    <row r="4" spans="1:20" ht="14.7" thickBot="1" x14ac:dyDescent="0.6">
      <c r="C4" s="15"/>
      <c r="D4" s="16"/>
      <c r="E4" s="20"/>
      <c r="F4" s="27"/>
      <c r="G4" s="16"/>
      <c r="I4" s="2"/>
      <c r="P4" s="15"/>
      <c r="Q4" s="16"/>
      <c r="R4" s="10"/>
      <c r="T4" s="2"/>
    </row>
    <row r="5" spans="1:20" x14ac:dyDescent="0.55000000000000004">
      <c r="A5" s="12"/>
      <c r="B5" s="118" t="s">
        <v>13</v>
      </c>
      <c r="C5" s="93">
        <v>41791</v>
      </c>
      <c r="D5" s="114" t="e">
        <f>#REF!</f>
        <v>#REF!</v>
      </c>
      <c r="E5" s="96" t="e">
        <f>D5/24</f>
        <v>#REF!</v>
      </c>
      <c r="F5" s="97" t="e">
        <f>D5*F3</f>
        <v>#REF!</v>
      </c>
      <c r="G5" s="94">
        <v>13.5</v>
      </c>
      <c r="H5" s="102" t="e">
        <f t="shared" ref="H5:H34" si="0">D5-G5</f>
        <v>#REF!</v>
      </c>
      <c r="I5" s="2"/>
      <c r="P5" s="18"/>
      <c r="Q5" s="18"/>
      <c r="R5" s="18"/>
      <c r="S5" s="18"/>
      <c r="T5" s="2"/>
    </row>
    <row r="6" spans="1:20" s="68" customFormat="1" x14ac:dyDescent="0.55000000000000004">
      <c r="A6" s="62"/>
      <c r="B6" s="119" t="s">
        <v>14</v>
      </c>
      <c r="C6" s="63">
        <v>41792</v>
      </c>
      <c r="D6" s="77" t="e">
        <f>#REF!</f>
        <v>#REF!</v>
      </c>
      <c r="E6" s="65" t="e">
        <f>D6/24</f>
        <v>#REF!</v>
      </c>
      <c r="F6" s="66" t="e">
        <f>D6*F3</f>
        <v>#REF!</v>
      </c>
      <c r="G6" s="74">
        <v>15.5</v>
      </c>
      <c r="H6" s="80" t="e">
        <f t="shared" si="0"/>
        <v>#REF!</v>
      </c>
      <c r="P6" s="69"/>
      <c r="Q6" s="69"/>
      <c r="R6" s="64"/>
      <c r="S6" s="64"/>
    </row>
    <row r="7" spans="1:20" s="68" customFormat="1" x14ac:dyDescent="0.55000000000000004">
      <c r="A7" s="62"/>
      <c r="B7" s="120" t="s">
        <v>8</v>
      </c>
      <c r="C7" s="55">
        <v>41793</v>
      </c>
      <c r="D7" s="78" t="e">
        <f>#REF!</f>
        <v>#REF!</v>
      </c>
      <c r="E7" s="57" t="e">
        <f>D7/24</f>
        <v>#REF!</v>
      </c>
      <c r="F7" s="58" t="e">
        <f>D7*F3</f>
        <v>#REF!</v>
      </c>
      <c r="G7" s="73">
        <v>21.80000000000291</v>
      </c>
      <c r="H7" s="79" t="e">
        <f t="shared" si="0"/>
        <v>#REF!</v>
      </c>
      <c r="P7" s="69"/>
      <c r="Q7" s="69"/>
      <c r="R7" s="64"/>
      <c r="S7" s="64"/>
    </row>
    <row r="8" spans="1:20" s="68" customFormat="1" x14ac:dyDescent="0.55000000000000004">
      <c r="A8" s="62"/>
      <c r="B8" s="119" t="s">
        <v>9</v>
      </c>
      <c r="C8" s="63">
        <v>41794</v>
      </c>
      <c r="D8" s="77" t="e">
        <f>#REF!</f>
        <v>#REF!</v>
      </c>
      <c r="E8" s="65" t="e">
        <f t="shared" ref="E8:E13" si="1">D8/24</f>
        <v>#REF!</v>
      </c>
      <c r="F8" s="66" t="e">
        <f>D8*F3</f>
        <v>#REF!</v>
      </c>
      <c r="G8" s="74">
        <v>15.799999999999272</v>
      </c>
      <c r="H8" s="80" t="e">
        <f t="shared" si="0"/>
        <v>#REF!</v>
      </c>
      <c r="P8" s="69"/>
      <c r="Q8" s="64"/>
      <c r="R8" s="64"/>
      <c r="S8" s="64"/>
    </row>
    <row r="9" spans="1:20" s="68" customFormat="1" x14ac:dyDescent="0.55000000000000004">
      <c r="A9" s="62"/>
      <c r="B9" s="120" t="s">
        <v>10</v>
      </c>
      <c r="C9" s="55">
        <v>41795</v>
      </c>
      <c r="D9" s="78" t="e">
        <f>#REF!</f>
        <v>#REF!</v>
      </c>
      <c r="E9" s="57" t="e">
        <f t="shared" si="1"/>
        <v>#REF!</v>
      </c>
      <c r="F9" s="58" t="e">
        <f>D9*F3</f>
        <v>#REF!</v>
      </c>
      <c r="G9" s="73">
        <v>13.200000000000728</v>
      </c>
      <c r="H9" s="79" t="e">
        <f t="shared" si="0"/>
        <v>#REF!</v>
      </c>
      <c r="P9" s="64"/>
      <c r="Q9" s="69"/>
      <c r="R9" s="64"/>
      <c r="S9" s="64"/>
    </row>
    <row r="10" spans="1:20" s="68" customFormat="1" x14ac:dyDescent="0.55000000000000004">
      <c r="A10" s="62"/>
      <c r="B10" s="119" t="s">
        <v>11</v>
      </c>
      <c r="C10" s="63">
        <v>41796</v>
      </c>
      <c r="D10" s="77" t="e">
        <f>#REF!</f>
        <v>#REF!</v>
      </c>
      <c r="E10" s="65" t="e">
        <f t="shared" si="1"/>
        <v>#REF!</v>
      </c>
      <c r="F10" s="66" t="e">
        <f>D10*F3</f>
        <v>#REF!</v>
      </c>
      <c r="G10" s="74">
        <v>13.299999999999272</v>
      </c>
      <c r="H10" s="80" t="e">
        <f t="shared" si="0"/>
        <v>#REF!</v>
      </c>
      <c r="P10" s="69"/>
      <c r="Q10" s="69"/>
      <c r="R10" s="64"/>
      <c r="S10" s="64"/>
    </row>
    <row r="11" spans="1:20" s="68" customFormat="1" x14ac:dyDescent="0.55000000000000004">
      <c r="A11" s="62"/>
      <c r="B11" s="120" t="s">
        <v>12</v>
      </c>
      <c r="C11" s="55">
        <v>41797</v>
      </c>
      <c r="D11" s="78" t="e">
        <f>#REF!</f>
        <v>#REF!</v>
      </c>
      <c r="E11" s="57" t="e">
        <f t="shared" si="1"/>
        <v>#REF!</v>
      </c>
      <c r="F11" s="58" t="e">
        <f>D11*F3</f>
        <v>#REF!</v>
      </c>
      <c r="G11" s="73">
        <v>10</v>
      </c>
      <c r="H11" s="79" t="e">
        <f t="shared" si="0"/>
        <v>#REF!</v>
      </c>
      <c r="P11" s="70"/>
      <c r="Q11" s="69"/>
      <c r="R11" s="64"/>
      <c r="S11" s="64"/>
    </row>
    <row r="12" spans="1:20" s="68" customFormat="1" x14ac:dyDescent="0.55000000000000004">
      <c r="A12" s="62"/>
      <c r="B12" s="119" t="s">
        <v>13</v>
      </c>
      <c r="C12" s="63">
        <v>41798</v>
      </c>
      <c r="D12" s="77" t="e">
        <f>#REF!</f>
        <v>#REF!</v>
      </c>
      <c r="E12" s="65" t="e">
        <f t="shared" si="1"/>
        <v>#REF!</v>
      </c>
      <c r="F12" s="66" t="e">
        <f>D12*F3</f>
        <v>#REF!</v>
      </c>
      <c r="G12" s="74">
        <v>13.200000000000728</v>
      </c>
      <c r="H12" s="80" t="e">
        <f t="shared" si="0"/>
        <v>#REF!</v>
      </c>
      <c r="P12" s="69"/>
      <c r="Q12" s="69"/>
      <c r="R12" s="64"/>
      <c r="S12" s="64"/>
    </row>
    <row r="13" spans="1:20" s="68" customFormat="1" x14ac:dyDescent="0.55000000000000004">
      <c r="A13" s="62"/>
      <c r="B13" s="120" t="s">
        <v>14</v>
      </c>
      <c r="C13" s="55">
        <v>41799</v>
      </c>
      <c r="D13" s="78" t="e">
        <f>#REF!</f>
        <v>#REF!</v>
      </c>
      <c r="E13" s="57" t="e">
        <f t="shared" si="1"/>
        <v>#REF!</v>
      </c>
      <c r="F13" s="58" t="e">
        <f>D13*F3</f>
        <v>#REF!</v>
      </c>
      <c r="G13" s="73">
        <v>12</v>
      </c>
      <c r="H13" s="79" t="e">
        <f t="shared" si="0"/>
        <v>#REF!</v>
      </c>
      <c r="P13" s="69"/>
      <c r="Q13" s="64"/>
      <c r="R13" s="64"/>
      <c r="S13" s="64"/>
    </row>
    <row r="14" spans="1:20" s="68" customFormat="1" x14ac:dyDescent="0.55000000000000004">
      <c r="A14" s="62"/>
      <c r="B14" s="119" t="s">
        <v>8</v>
      </c>
      <c r="C14" s="63">
        <v>41800</v>
      </c>
      <c r="D14" s="77" t="e">
        <f>#REF!</f>
        <v>#REF!</v>
      </c>
      <c r="E14" s="65" t="e">
        <f t="shared" ref="E14" si="2">D14/24</f>
        <v>#REF!</v>
      </c>
      <c r="F14" s="66" t="e">
        <f>D14*F3</f>
        <v>#REF!</v>
      </c>
      <c r="G14" s="74">
        <v>7.2999999999992724</v>
      </c>
      <c r="H14" s="80" t="e">
        <f t="shared" si="0"/>
        <v>#REF!</v>
      </c>
      <c r="P14" s="69"/>
      <c r="Q14" s="64"/>
      <c r="R14" s="64"/>
      <c r="S14" s="64"/>
    </row>
    <row r="15" spans="1:20" s="68" customFormat="1" x14ac:dyDescent="0.55000000000000004">
      <c r="A15" s="62"/>
      <c r="B15" s="120" t="s">
        <v>9</v>
      </c>
      <c r="C15" s="55">
        <v>41801</v>
      </c>
      <c r="D15" s="78" t="e">
        <f>#REF!</f>
        <v>#REF!</v>
      </c>
      <c r="E15" s="57" t="e">
        <f t="shared" ref="E15" si="3">D15/24</f>
        <v>#REF!</v>
      </c>
      <c r="F15" s="58" t="e">
        <f>D15*F3</f>
        <v>#REF!</v>
      </c>
      <c r="G15" s="73">
        <v>12.700000000000728</v>
      </c>
      <c r="H15" s="79" t="e">
        <f t="shared" si="0"/>
        <v>#REF!</v>
      </c>
      <c r="P15" s="69"/>
      <c r="Q15" s="64"/>
      <c r="R15" s="64"/>
      <c r="S15" s="64"/>
    </row>
    <row r="16" spans="1:20" s="68" customFormat="1" x14ac:dyDescent="0.55000000000000004">
      <c r="A16" s="62"/>
      <c r="B16" s="119" t="s">
        <v>10</v>
      </c>
      <c r="C16" s="63">
        <v>41802</v>
      </c>
      <c r="D16" s="77" t="e">
        <f>#REF!</f>
        <v>#REF!</v>
      </c>
      <c r="E16" s="65" t="e">
        <f t="shared" ref="E16" si="4">D16/24</f>
        <v>#REF!</v>
      </c>
      <c r="F16" s="66" t="e">
        <f>D16*F3</f>
        <v>#REF!</v>
      </c>
      <c r="G16" s="74">
        <v>12.899999999997817</v>
      </c>
      <c r="H16" s="80" t="e">
        <f t="shared" si="0"/>
        <v>#REF!</v>
      </c>
      <c r="P16" s="69"/>
      <c r="Q16" s="69"/>
      <c r="R16" s="69"/>
      <c r="S16" s="69"/>
    </row>
    <row r="17" spans="1:20" s="68" customFormat="1" x14ac:dyDescent="0.55000000000000004">
      <c r="A17" s="62"/>
      <c r="B17" s="120" t="s">
        <v>11</v>
      </c>
      <c r="C17" s="55">
        <v>41803</v>
      </c>
      <c r="D17" s="78" t="e">
        <f>#REF!</f>
        <v>#REF!</v>
      </c>
      <c r="E17" s="57" t="e">
        <f t="shared" ref="E17" si="5">D17/24</f>
        <v>#REF!</v>
      </c>
      <c r="F17" s="58" t="e">
        <f>D17*F3</f>
        <v>#REF!</v>
      </c>
      <c r="G17" s="73">
        <v>9.7999999999992724</v>
      </c>
      <c r="H17" s="79" t="e">
        <f t="shared" si="0"/>
        <v>#REF!</v>
      </c>
      <c r="P17" s="69"/>
      <c r="Q17" s="69"/>
      <c r="R17" s="69"/>
      <c r="S17" s="69"/>
    </row>
    <row r="18" spans="1:20" s="68" customFormat="1" x14ac:dyDescent="0.55000000000000004">
      <c r="A18" s="62"/>
      <c r="B18" s="119" t="s">
        <v>12</v>
      </c>
      <c r="C18" s="63">
        <v>41804</v>
      </c>
      <c r="D18" s="77" t="e">
        <f>#REF!</f>
        <v>#REF!</v>
      </c>
      <c r="E18" s="65" t="e">
        <f t="shared" ref="E18" si="6">D18/24</f>
        <v>#REF!</v>
      </c>
      <c r="F18" s="66" t="e">
        <f>D18*F3</f>
        <v>#REF!</v>
      </c>
      <c r="G18" s="74">
        <v>15.400000000001455</v>
      </c>
      <c r="H18" s="80" t="e">
        <f t="shared" si="0"/>
        <v>#REF!</v>
      </c>
      <c r="P18" s="69"/>
      <c r="Q18" s="69"/>
      <c r="R18" s="69"/>
      <c r="S18" s="69"/>
    </row>
    <row r="19" spans="1:20" x14ac:dyDescent="0.55000000000000004">
      <c r="A19" s="10"/>
      <c r="B19" s="120" t="s">
        <v>13</v>
      </c>
      <c r="C19" s="55">
        <v>41805</v>
      </c>
      <c r="D19" s="78" t="e">
        <f>#REF!</f>
        <v>#REF!</v>
      </c>
      <c r="E19" s="57" t="e">
        <f t="shared" ref="E19:E20" si="7">D19/24</f>
        <v>#REF!</v>
      </c>
      <c r="F19" s="58" t="e">
        <f>D19*F3</f>
        <v>#REF!</v>
      </c>
      <c r="G19" s="73">
        <v>11.700000000000728</v>
      </c>
      <c r="H19" s="79" t="e">
        <f t="shared" si="0"/>
        <v>#REF!</v>
      </c>
      <c r="I19" s="2"/>
      <c r="P19" s="16"/>
      <c r="Q19" s="18"/>
      <c r="R19" s="16"/>
      <c r="S19" s="16"/>
      <c r="T19" s="2"/>
    </row>
    <row r="20" spans="1:20" x14ac:dyDescent="0.55000000000000004">
      <c r="A20" s="10"/>
      <c r="B20" s="119" t="s">
        <v>14</v>
      </c>
      <c r="C20" s="63">
        <v>41806</v>
      </c>
      <c r="D20" s="77" t="e">
        <f>#REF!</f>
        <v>#REF!</v>
      </c>
      <c r="E20" s="65" t="e">
        <f t="shared" si="7"/>
        <v>#REF!</v>
      </c>
      <c r="F20" s="66" t="e">
        <f>D20*F3</f>
        <v>#REF!</v>
      </c>
      <c r="G20" s="74">
        <v>12.5</v>
      </c>
      <c r="H20" s="80" t="e">
        <f t="shared" si="0"/>
        <v>#REF!</v>
      </c>
      <c r="I20" s="2"/>
      <c r="P20" s="16"/>
      <c r="Q20" s="16"/>
      <c r="R20" s="18"/>
      <c r="S20" s="16"/>
      <c r="T20" s="2"/>
    </row>
    <row r="21" spans="1:20" x14ac:dyDescent="0.55000000000000004">
      <c r="A21" s="10"/>
      <c r="B21" s="120" t="s">
        <v>8</v>
      </c>
      <c r="C21" s="55">
        <v>41807</v>
      </c>
      <c r="D21" s="78" t="e">
        <f>#REF!</f>
        <v>#REF!</v>
      </c>
      <c r="E21" s="57" t="e">
        <f t="shared" ref="E21" si="8">D21/24</f>
        <v>#REF!</v>
      </c>
      <c r="F21" s="58" t="e">
        <f>D21*F3</f>
        <v>#REF!</v>
      </c>
      <c r="G21" s="73">
        <v>5.5</v>
      </c>
      <c r="H21" s="79" t="e">
        <f t="shared" si="0"/>
        <v>#REF!</v>
      </c>
      <c r="I21" s="2"/>
      <c r="P21" s="16"/>
      <c r="Q21" s="16"/>
      <c r="R21" s="27"/>
      <c r="S21" s="16"/>
      <c r="T21" s="2"/>
    </row>
    <row r="22" spans="1:20" x14ac:dyDescent="0.55000000000000004">
      <c r="A22" s="10"/>
      <c r="B22" s="119" t="s">
        <v>9</v>
      </c>
      <c r="C22" s="63">
        <v>41808</v>
      </c>
      <c r="D22" s="77" t="e">
        <f>#REF!</f>
        <v>#REF!</v>
      </c>
      <c r="E22" s="65" t="e">
        <f t="shared" ref="E22" si="9">D22/24</f>
        <v>#REF!</v>
      </c>
      <c r="F22" s="66" t="e">
        <f>D22*F3</f>
        <v>#REF!</v>
      </c>
      <c r="G22" s="74">
        <v>16.299999999999272</v>
      </c>
      <c r="H22" s="80" t="e">
        <f t="shared" si="0"/>
        <v>#REF!</v>
      </c>
      <c r="I22" s="2"/>
      <c r="P22" s="16"/>
      <c r="Q22" s="16"/>
      <c r="R22" s="16"/>
      <c r="S22" s="16"/>
      <c r="T22" s="2"/>
    </row>
    <row r="23" spans="1:20" x14ac:dyDescent="0.55000000000000004">
      <c r="A23" s="10"/>
      <c r="B23" s="120" t="s">
        <v>10</v>
      </c>
      <c r="C23" s="55">
        <v>41809</v>
      </c>
      <c r="D23" s="78" t="e">
        <f>#REF!</f>
        <v>#REF!</v>
      </c>
      <c r="E23" s="57" t="e">
        <f t="shared" ref="E23" si="10">D23/24</f>
        <v>#REF!</v>
      </c>
      <c r="F23" s="58" t="e">
        <f>D23*F3</f>
        <v>#REF!</v>
      </c>
      <c r="G23" s="73">
        <v>8.9000000000014552</v>
      </c>
      <c r="H23" s="79" t="e">
        <f t="shared" si="0"/>
        <v>#REF!</v>
      </c>
      <c r="I23" s="2"/>
      <c r="P23" s="18"/>
      <c r="Q23" s="16"/>
      <c r="R23" s="16"/>
      <c r="S23" s="16"/>
      <c r="T23" s="2"/>
    </row>
    <row r="24" spans="1:20" x14ac:dyDescent="0.55000000000000004">
      <c r="A24" s="62"/>
      <c r="B24" s="119" t="s">
        <v>11</v>
      </c>
      <c r="C24" s="63">
        <v>41810</v>
      </c>
      <c r="D24" s="77" t="e">
        <f>#REF!</f>
        <v>#REF!</v>
      </c>
      <c r="E24" s="65" t="e">
        <f t="shared" ref="E24" si="11">D24/24</f>
        <v>#REF!</v>
      </c>
      <c r="F24" s="66" t="e">
        <f>D24*F3</f>
        <v>#REF!</v>
      </c>
      <c r="G24" s="74">
        <v>9.5999999999985448</v>
      </c>
      <c r="H24" s="80" t="e">
        <f t="shared" si="0"/>
        <v>#REF!</v>
      </c>
      <c r="I24" s="2"/>
      <c r="P24" s="16"/>
      <c r="Q24" s="16"/>
      <c r="R24" s="16"/>
      <c r="S24" s="16"/>
      <c r="T24" s="2"/>
    </row>
    <row r="25" spans="1:20" x14ac:dyDescent="0.55000000000000004">
      <c r="A25" s="10"/>
      <c r="B25" s="120" t="s">
        <v>12</v>
      </c>
      <c r="C25" s="55">
        <v>41811</v>
      </c>
      <c r="D25" s="78" t="e">
        <f>#REF!</f>
        <v>#REF!</v>
      </c>
      <c r="E25" s="57" t="e">
        <f t="shared" ref="E25" si="12">D25/24</f>
        <v>#REF!</v>
      </c>
      <c r="F25" s="58" t="e">
        <f>D25*F3</f>
        <v>#REF!</v>
      </c>
      <c r="G25" s="73">
        <v>6.5</v>
      </c>
      <c r="H25" s="79" t="e">
        <f t="shared" si="0"/>
        <v>#REF!</v>
      </c>
      <c r="I25" s="2"/>
      <c r="P25" s="18"/>
      <c r="Q25" s="16"/>
      <c r="R25" s="16"/>
      <c r="S25" s="16"/>
      <c r="T25" s="2"/>
    </row>
    <row r="26" spans="1:20" x14ac:dyDescent="0.55000000000000004">
      <c r="A26" s="10"/>
      <c r="B26" s="119" t="s">
        <v>13</v>
      </c>
      <c r="C26" s="63">
        <v>41812</v>
      </c>
      <c r="D26" s="77" t="e">
        <f>#REF!</f>
        <v>#REF!</v>
      </c>
      <c r="E26" s="65" t="e">
        <f t="shared" ref="E26:E27" si="13">D26/24</f>
        <v>#REF!</v>
      </c>
      <c r="F26" s="66" t="e">
        <f>D26*F3</f>
        <v>#REF!</v>
      </c>
      <c r="G26" s="74">
        <v>6.2000000000007276</v>
      </c>
      <c r="H26" s="80" t="e">
        <f t="shared" si="0"/>
        <v>#REF!</v>
      </c>
      <c r="I26" s="2"/>
      <c r="P26" s="16"/>
      <c r="Q26" s="16"/>
      <c r="R26" s="16"/>
      <c r="S26" s="16"/>
      <c r="T26" s="2"/>
    </row>
    <row r="27" spans="1:20" x14ac:dyDescent="0.55000000000000004">
      <c r="A27" s="10"/>
      <c r="B27" s="120" t="s">
        <v>14</v>
      </c>
      <c r="C27" s="55">
        <v>41813</v>
      </c>
      <c r="D27" s="78" t="e">
        <f>#REF!</f>
        <v>#REF!</v>
      </c>
      <c r="E27" s="57" t="e">
        <f t="shared" si="13"/>
        <v>#REF!</v>
      </c>
      <c r="F27" s="58" t="e">
        <f>D27*F3</f>
        <v>#REF!</v>
      </c>
      <c r="G27" s="73">
        <v>9.8999999999978172</v>
      </c>
      <c r="H27" s="79" t="e">
        <f t="shared" si="0"/>
        <v>#REF!</v>
      </c>
      <c r="I27" s="2"/>
      <c r="P27" s="16"/>
      <c r="Q27" s="16"/>
      <c r="R27" s="16"/>
      <c r="S27" s="16"/>
      <c r="T27" s="2"/>
    </row>
    <row r="28" spans="1:20" x14ac:dyDescent="0.55000000000000004">
      <c r="A28" s="10"/>
      <c r="B28" s="119" t="s">
        <v>8</v>
      </c>
      <c r="C28" s="63">
        <v>41814</v>
      </c>
      <c r="D28" s="77" t="e">
        <f>#REF!</f>
        <v>#REF!</v>
      </c>
      <c r="E28" s="65" t="e">
        <f t="shared" ref="E28" si="14">D28/24</f>
        <v>#REF!</v>
      </c>
      <c r="F28" s="66" t="e">
        <f>D28*F3</f>
        <v>#REF!</v>
      </c>
      <c r="G28" s="74">
        <v>9.4000000000014552</v>
      </c>
      <c r="H28" s="80" t="e">
        <f t="shared" si="0"/>
        <v>#REF!</v>
      </c>
      <c r="I28" s="2"/>
      <c r="P28" s="16"/>
      <c r="Q28" s="16"/>
      <c r="R28" s="16"/>
      <c r="S28" s="16"/>
      <c r="T28" s="2"/>
    </row>
    <row r="29" spans="1:20" x14ac:dyDescent="0.55000000000000004">
      <c r="A29" s="10"/>
      <c r="B29" s="120" t="s">
        <v>9</v>
      </c>
      <c r="C29" s="55">
        <v>41815</v>
      </c>
      <c r="D29" s="78" t="e">
        <f>#REF!</f>
        <v>#REF!</v>
      </c>
      <c r="E29" s="57" t="e">
        <f t="shared" ref="E29" si="15">D29/24</f>
        <v>#REF!</v>
      </c>
      <c r="F29" s="58" t="e">
        <f>D29*F3</f>
        <v>#REF!</v>
      </c>
      <c r="G29" s="73">
        <v>12.799999999999272</v>
      </c>
      <c r="H29" s="79" t="e">
        <f t="shared" si="0"/>
        <v>#REF!</v>
      </c>
      <c r="I29" s="2"/>
      <c r="P29" s="16"/>
      <c r="Q29" s="16"/>
      <c r="R29" s="16"/>
      <c r="S29" s="16"/>
      <c r="T29" s="2"/>
    </row>
    <row r="30" spans="1:20" x14ac:dyDescent="0.55000000000000004">
      <c r="A30" s="10"/>
      <c r="B30" s="119" t="s">
        <v>10</v>
      </c>
      <c r="C30" s="63">
        <v>41816</v>
      </c>
      <c r="D30" s="77" t="e">
        <f>#REF!</f>
        <v>#REF!</v>
      </c>
      <c r="E30" s="65" t="e">
        <f t="shared" ref="E30" si="16">D30/24</f>
        <v>#REF!</v>
      </c>
      <c r="F30" s="66" t="e">
        <f>D30*F3</f>
        <v>#REF!</v>
      </c>
      <c r="G30" s="74">
        <v>16.400000000001455</v>
      </c>
      <c r="H30" s="80" t="e">
        <f t="shared" si="0"/>
        <v>#REF!</v>
      </c>
      <c r="I30" s="2"/>
      <c r="P30" s="16"/>
      <c r="Q30" s="16"/>
      <c r="R30" s="16"/>
      <c r="S30" s="16"/>
      <c r="T30" s="2"/>
    </row>
    <row r="31" spans="1:20" x14ac:dyDescent="0.55000000000000004">
      <c r="A31" s="10"/>
      <c r="B31" s="120" t="s">
        <v>11</v>
      </c>
      <c r="C31" s="55">
        <v>41817</v>
      </c>
      <c r="D31" s="78" t="e">
        <f>#REF!</f>
        <v>#REF!</v>
      </c>
      <c r="E31" s="57" t="e">
        <f t="shared" ref="E31" si="17">D31/24</f>
        <v>#REF!</v>
      </c>
      <c r="F31" s="58" t="e">
        <f>D31*F3</f>
        <v>#REF!</v>
      </c>
      <c r="G31" s="73">
        <v>10</v>
      </c>
      <c r="H31" s="79" t="e">
        <f t="shared" si="0"/>
        <v>#REF!</v>
      </c>
      <c r="I31" s="2"/>
      <c r="P31" s="18"/>
      <c r="Q31" s="26"/>
      <c r="R31" s="16"/>
      <c r="S31" s="16"/>
      <c r="T31" s="2"/>
    </row>
    <row r="32" spans="1:20" x14ac:dyDescent="0.55000000000000004">
      <c r="A32" s="10"/>
      <c r="B32" s="119" t="s">
        <v>12</v>
      </c>
      <c r="C32" s="63">
        <v>41818</v>
      </c>
      <c r="D32" s="77" t="e">
        <f>#REF!</f>
        <v>#REF!</v>
      </c>
      <c r="E32" s="65" t="e">
        <f t="shared" ref="E32" si="18">D32/24</f>
        <v>#REF!</v>
      </c>
      <c r="F32" s="66" t="e">
        <f>D32*F3</f>
        <v>#REF!</v>
      </c>
      <c r="G32" s="74">
        <v>10</v>
      </c>
      <c r="H32" s="80" t="e">
        <f t="shared" si="0"/>
        <v>#REF!</v>
      </c>
      <c r="I32" s="2"/>
      <c r="P32" s="16"/>
      <c r="Q32" s="16"/>
      <c r="R32" s="16"/>
      <c r="S32" s="16"/>
      <c r="T32" s="2"/>
    </row>
    <row r="33" spans="1:20" x14ac:dyDescent="0.55000000000000004">
      <c r="A33" s="10"/>
      <c r="B33" s="120" t="s">
        <v>13</v>
      </c>
      <c r="C33" s="55">
        <v>41819</v>
      </c>
      <c r="D33" s="78" t="e">
        <f>#REF!</f>
        <v>#REF!</v>
      </c>
      <c r="E33" s="57" t="e">
        <f t="shared" ref="E33" si="19">D33/24</f>
        <v>#REF!</v>
      </c>
      <c r="F33" s="58" t="e">
        <f>D33*F3</f>
        <v>#REF!</v>
      </c>
      <c r="G33" s="73">
        <v>9.5</v>
      </c>
      <c r="H33" s="79" t="e">
        <f t="shared" si="0"/>
        <v>#REF!</v>
      </c>
      <c r="I33" s="2"/>
      <c r="P33" s="16"/>
      <c r="Q33" s="16"/>
      <c r="R33" s="16"/>
      <c r="S33" s="16"/>
      <c r="T33" s="2"/>
    </row>
    <row r="34" spans="1:20" x14ac:dyDescent="0.55000000000000004">
      <c r="A34" s="10"/>
      <c r="B34" s="119" t="s">
        <v>14</v>
      </c>
      <c r="C34" s="63">
        <v>41820</v>
      </c>
      <c r="D34" s="77" t="e">
        <f>#REF!</f>
        <v>#REF!</v>
      </c>
      <c r="E34" s="65" t="e">
        <f t="shared" ref="E34" si="20">D34/24</f>
        <v>#REF!</v>
      </c>
      <c r="F34" s="66" t="e">
        <f>D34*F3</f>
        <v>#REF!</v>
      </c>
      <c r="G34" s="74">
        <v>8.2000000000007276</v>
      </c>
      <c r="H34" s="80" t="e">
        <f t="shared" si="0"/>
        <v>#REF!</v>
      </c>
      <c r="I34" s="2"/>
      <c r="P34" s="18"/>
      <c r="Q34" s="16"/>
      <c r="R34" s="16"/>
      <c r="S34" s="16"/>
      <c r="T34" s="2"/>
    </row>
    <row r="35" spans="1:20" ht="14.7" thickBot="1" x14ac:dyDescent="0.6">
      <c r="A35" s="10"/>
      <c r="B35" s="121"/>
      <c r="C35" s="103"/>
      <c r="D35" s="105"/>
      <c r="E35" s="106"/>
      <c r="F35" s="107"/>
      <c r="G35" s="111"/>
      <c r="H35" s="112"/>
      <c r="I35" s="2"/>
      <c r="P35" s="18"/>
      <c r="Q35" s="16"/>
      <c r="R35" s="16"/>
      <c r="S35" s="16"/>
      <c r="T35" s="2"/>
    </row>
    <row r="36" spans="1:20" x14ac:dyDescent="0.55000000000000004">
      <c r="A36" s="10"/>
      <c r="B36" s="12"/>
      <c r="C36" s="17"/>
      <c r="D36" s="18"/>
      <c r="E36" s="18"/>
      <c r="F36" s="30"/>
      <c r="G36" s="88"/>
      <c r="Q36" s="18"/>
      <c r="R36" s="16"/>
    </row>
    <row r="37" spans="1:20" ht="16.8" x14ac:dyDescent="0.6">
      <c r="A37" s="13"/>
      <c r="B37" s="13"/>
      <c r="C37" s="15" t="s">
        <v>16</v>
      </c>
      <c r="D37" s="18" t="e">
        <f>SUM(D5:D36)</f>
        <v>#REF!</v>
      </c>
      <c r="E37" s="18"/>
      <c r="F37" s="29" t="e">
        <f>SUM(F5:F36)</f>
        <v>#REF!</v>
      </c>
      <c r="G37" s="88">
        <f>SUM(G5:G34)</f>
        <v>349.80000000000291</v>
      </c>
      <c r="H37" s="18" t="e">
        <f>SUM(H5:H36)</f>
        <v>#REF!</v>
      </c>
      <c r="I37" s="18"/>
      <c r="K37" s="92" t="s">
        <v>71</v>
      </c>
      <c r="L37" s="15"/>
      <c r="M37" s="15"/>
      <c r="N37" s="113">
        <v>16.7</v>
      </c>
      <c r="Q37" s="18"/>
      <c r="R37" s="16"/>
    </row>
    <row r="38" spans="1:20" x14ac:dyDescent="0.55000000000000004">
      <c r="A38" s="13"/>
      <c r="B38" s="13"/>
      <c r="C38" s="15" t="s">
        <v>7</v>
      </c>
      <c r="D38" s="18" t="e">
        <f>SUM(D36:D37)/16</f>
        <v>#REF!</v>
      </c>
      <c r="E38" s="18"/>
      <c r="F38" s="30"/>
      <c r="H38" s="83" t="e">
        <f>1-(G37/D37)</f>
        <v>#REF!</v>
      </c>
      <c r="I38" s="84"/>
      <c r="K38" s="15"/>
      <c r="L38" s="15"/>
      <c r="M38" s="15"/>
      <c r="N38" s="8"/>
    </row>
    <row r="39" spans="1:20" ht="16.8" x14ac:dyDescent="0.6">
      <c r="C39" s="15" t="s">
        <v>15</v>
      </c>
      <c r="D39" s="26" t="e">
        <f>D38/18</f>
        <v>#REF!</v>
      </c>
      <c r="E39" s="26"/>
      <c r="F39" s="29"/>
      <c r="G39" s="154">
        <f>G37/18/18</f>
        <v>1.0796296296296386</v>
      </c>
      <c r="J39" s="48"/>
      <c r="K39" s="92" t="s">
        <v>72</v>
      </c>
      <c r="L39" s="15"/>
      <c r="M39" s="15"/>
      <c r="N39" s="113">
        <v>18.3</v>
      </c>
    </row>
    <row r="40" spans="1:20" x14ac:dyDescent="0.55000000000000004">
      <c r="C40" s="15" t="s">
        <v>25</v>
      </c>
      <c r="D40" s="26"/>
      <c r="E40" s="26"/>
      <c r="F40" s="29">
        <v>11.58</v>
      </c>
      <c r="H40" s="146"/>
      <c r="J40" s="81"/>
      <c r="K40" s="82"/>
      <c r="L40" s="81"/>
      <c r="M40" s="7"/>
    </row>
    <row r="41" spans="1:20" x14ac:dyDescent="0.55000000000000004">
      <c r="F41" s="29">
        <v>7.88</v>
      </c>
    </row>
    <row r="42" spans="1:20" x14ac:dyDescent="0.55000000000000004">
      <c r="C42" s="32" t="s">
        <v>18</v>
      </c>
      <c r="E42" s="13"/>
      <c r="F42" s="29" t="e">
        <f>SUM(F37:F41)</f>
        <v>#REF!</v>
      </c>
      <c r="G42" s="149"/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AA44"/>
  <sheetViews>
    <sheetView topLeftCell="D1"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6" width="11.41796875" style="2"/>
    <col min="7" max="10" width="11.41796875" style="10"/>
    <col min="11" max="11" width="11.41796875" style="16"/>
    <col min="12" max="16384" width="11.41796875" style="2"/>
  </cols>
  <sheetData>
    <row r="2" spans="1:11" x14ac:dyDescent="0.55000000000000004">
      <c r="A2" s="8" t="s">
        <v>2</v>
      </c>
      <c r="C2" s="9" t="s">
        <v>6</v>
      </c>
      <c r="D2" s="9"/>
      <c r="F2" s="9" t="s">
        <v>6</v>
      </c>
    </row>
    <row r="3" spans="1:11" x14ac:dyDescent="0.55000000000000004">
      <c r="A3" s="7"/>
      <c r="F3" s="9"/>
    </row>
    <row r="4" spans="1:11" x14ac:dyDescent="0.55000000000000004">
      <c r="A4" s="7" t="s">
        <v>1</v>
      </c>
      <c r="B4" s="2" t="s">
        <v>0</v>
      </c>
    </row>
    <row r="5" spans="1:11" x14ac:dyDescent="0.55000000000000004">
      <c r="A5" s="7"/>
      <c r="E5" s="15"/>
      <c r="F5" s="15" t="s">
        <v>19</v>
      </c>
      <c r="G5" s="16" t="s">
        <v>20</v>
      </c>
      <c r="H5" s="20" t="s">
        <v>21</v>
      </c>
      <c r="I5" s="27">
        <v>0.1741</v>
      </c>
      <c r="J5" s="27">
        <v>0.26190000000000002</v>
      </c>
      <c r="K5" s="16" t="s">
        <v>16</v>
      </c>
    </row>
    <row r="6" spans="1:11" x14ac:dyDescent="0.55000000000000004">
      <c r="A6" s="7"/>
      <c r="E6" s="15"/>
      <c r="F6" s="15"/>
      <c r="G6" s="16"/>
      <c r="H6" s="20"/>
      <c r="I6" s="27"/>
      <c r="J6" s="27"/>
    </row>
    <row r="7" spans="1:11" x14ac:dyDescent="0.55000000000000004">
      <c r="A7" s="11">
        <v>41275</v>
      </c>
      <c r="B7" s="12">
        <v>14577.2</v>
      </c>
      <c r="C7" s="12">
        <v>33.4</v>
      </c>
      <c r="D7" s="12" t="s">
        <v>8</v>
      </c>
      <c r="E7" s="17">
        <v>41275</v>
      </c>
      <c r="F7" s="18" t="e">
        <f>#REF!</f>
        <v>#REF!</v>
      </c>
      <c r="G7" s="18" t="e">
        <f>#REF!</f>
        <v>#REF!</v>
      </c>
      <c r="H7" s="18" t="e">
        <f>(F7+G7)/24</f>
        <v>#REF!</v>
      </c>
      <c r="I7" s="54" t="e">
        <f>F7*I5</f>
        <v>#REF!</v>
      </c>
      <c r="J7" s="54" t="e">
        <f>G7*J5</f>
        <v>#REF!</v>
      </c>
      <c r="K7" s="54" t="e">
        <f>SUM(I7:J7)</f>
        <v>#REF!</v>
      </c>
    </row>
    <row r="8" spans="1:11" x14ac:dyDescent="0.55000000000000004">
      <c r="A8" s="11">
        <v>41276</v>
      </c>
      <c r="B8" s="12">
        <v>14595.9</v>
      </c>
      <c r="C8" s="10">
        <f>B8-B7</f>
        <v>18.699999999998909</v>
      </c>
      <c r="D8" s="12" t="s">
        <v>9</v>
      </c>
      <c r="E8" s="17">
        <v>41276</v>
      </c>
      <c r="F8" s="18" t="e">
        <f>#REF!</f>
        <v>#REF!</v>
      </c>
      <c r="G8" s="18" t="e">
        <f>#REF!</f>
        <v>#REF!</v>
      </c>
      <c r="H8" s="18" t="e">
        <f t="shared" ref="H8:H26" si="0">(F8+G8)/24</f>
        <v>#REF!</v>
      </c>
      <c r="I8" s="51" t="e">
        <f>F8*I5</f>
        <v>#REF!</v>
      </c>
      <c r="J8" s="51" t="e">
        <f>G8*J5</f>
        <v>#REF!</v>
      </c>
      <c r="K8" s="51" t="e">
        <f>J8+I8</f>
        <v>#REF!</v>
      </c>
    </row>
    <row r="9" spans="1:11" x14ac:dyDescent="0.55000000000000004">
      <c r="A9" s="11">
        <v>41277</v>
      </c>
      <c r="B9" s="12">
        <v>14622.7</v>
      </c>
      <c r="C9" s="10">
        <f t="shared" ref="C9:C37" si="1">B9-B8</f>
        <v>26.800000000001091</v>
      </c>
      <c r="D9" s="12" t="s">
        <v>10</v>
      </c>
      <c r="E9" s="17">
        <v>41277</v>
      </c>
      <c r="F9" s="18" t="e">
        <f>#REF!</f>
        <v>#REF!</v>
      </c>
      <c r="G9" s="18" t="e">
        <f>#REF!</f>
        <v>#REF!</v>
      </c>
      <c r="H9" s="18" t="e">
        <f t="shared" si="0"/>
        <v>#REF!</v>
      </c>
      <c r="I9" s="51" t="e">
        <f>F9*I5</f>
        <v>#REF!</v>
      </c>
      <c r="J9" s="51" t="e">
        <f>G9*J5</f>
        <v>#REF!</v>
      </c>
      <c r="K9" s="51" t="e">
        <f t="shared" ref="K9:K37" si="2">J9+I9</f>
        <v>#REF!</v>
      </c>
    </row>
    <row r="10" spans="1:11" x14ac:dyDescent="0.55000000000000004">
      <c r="A10" s="11">
        <v>41278</v>
      </c>
      <c r="B10" s="12">
        <v>14644.2</v>
      </c>
      <c r="C10" s="10">
        <f t="shared" si="1"/>
        <v>21.5</v>
      </c>
      <c r="D10" s="12" t="s">
        <v>11</v>
      </c>
      <c r="E10" s="17">
        <v>41278</v>
      </c>
      <c r="F10" s="18" t="e">
        <f>#REF!</f>
        <v>#REF!</v>
      </c>
      <c r="G10" s="18" t="e">
        <f>#REF!</f>
        <v>#REF!</v>
      </c>
      <c r="H10" s="18" t="e">
        <f t="shared" si="0"/>
        <v>#REF!</v>
      </c>
      <c r="I10" s="51" t="e">
        <f>F10*I5</f>
        <v>#REF!</v>
      </c>
      <c r="J10" s="51" t="e">
        <f>G10*J5</f>
        <v>#REF!</v>
      </c>
      <c r="K10" s="51" t="e">
        <f t="shared" si="2"/>
        <v>#REF!</v>
      </c>
    </row>
    <row r="11" spans="1:11" x14ac:dyDescent="0.55000000000000004">
      <c r="A11" s="11">
        <v>41279</v>
      </c>
      <c r="B11" s="12">
        <v>14665.6</v>
      </c>
      <c r="C11" s="10">
        <f t="shared" si="1"/>
        <v>21.399999999999636</v>
      </c>
      <c r="D11" s="12" t="s">
        <v>12</v>
      </c>
      <c r="E11" s="17">
        <v>41279</v>
      </c>
      <c r="F11" s="18" t="e">
        <f>#REF!</f>
        <v>#REF!</v>
      </c>
      <c r="G11" s="18" t="e">
        <f>#REF!</f>
        <v>#REF!</v>
      </c>
      <c r="H11" s="18" t="e">
        <f t="shared" si="0"/>
        <v>#REF!</v>
      </c>
      <c r="I11" s="51" t="e">
        <f>F11*I5</f>
        <v>#REF!</v>
      </c>
      <c r="J11" s="51" t="e">
        <f>G11*J5</f>
        <v>#REF!</v>
      </c>
      <c r="K11" s="51" t="e">
        <f t="shared" si="2"/>
        <v>#REF!</v>
      </c>
    </row>
    <row r="12" spans="1:11" x14ac:dyDescent="0.55000000000000004">
      <c r="A12" s="11">
        <v>41280</v>
      </c>
      <c r="B12" s="12"/>
      <c r="C12" s="10">
        <f t="shared" si="1"/>
        <v>-14665.6</v>
      </c>
      <c r="D12" s="25" t="s">
        <v>13</v>
      </c>
      <c r="E12" s="17">
        <v>41280</v>
      </c>
      <c r="F12" s="18" t="e">
        <f>#REF!</f>
        <v>#REF!</v>
      </c>
      <c r="G12" s="18" t="e">
        <f>#REF!</f>
        <v>#REF!</v>
      </c>
      <c r="H12" s="18" t="e">
        <f t="shared" si="0"/>
        <v>#REF!</v>
      </c>
      <c r="I12" s="51" t="e">
        <f>F12*I5</f>
        <v>#REF!</v>
      </c>
      <c r="J12" s="51" t="e">
        <f>G12*J5</f>
        <v>#REF!</v>
      </c>
      <c r="K12" s="51" t="e">
        <f t="shared" si="2"/>
        <v>#REF!</v>
      </c>
    </row>
    <row r="13" spans="1:11" x14ac:dyDescent="0.55000000000000004">
      <c r="A13" s="11">
        <v>41281</v>
      </c>
      <c r="B13" s="12"/>
      <c r="C13" s="10">
        <f t="shared" si="1"/>
        <v>0</v>
      </c>
      <c r="D13" s="12" t="s">
        <v>14</v>
      </c>
      <c r="E13" s="17">
        <v>41281</v>
      </c>
      <c r="F13" s="18" t="e">
        <f>#REF!</f>
        <v>#REF!</v>
      </c>
      <c r="G13" s="18" t="e">
        <f>#REF!</f>
        <v>#REF!</v>
      </c>
      <c r="H13" s="18" t="e">
        <f t="shared" si="0"/>
        <v>#REF!</v>
      </c>
      <c r="I13" s="51" t="e">
        <f>F13*I5</f>
        <v>#REF!</v>
      </c>
      <c r="J13" s="51" t="e">
        <f>G13*J5</f>
        <v>#REF!</v>
      </c>
      <c r="K13" s="51" t="e">
        <f t="shared" si="2"/>
        <v>#REF!</v>
      </c>
    </row>
    <row r="14" spans="1:11" x14ac:dyDescent="0.55000000000000004">
      <c r="A14" s="11">
        <v>41282</v>
      </c>
      <c r="B14" s="12"/>
      <c r="C14" s="10">
        <f t="shared" si="1"/>
        <v>0</v>
      </c>
      <c r="D14" s="12" t="s">
        <v>8</v>
      </c>
      <c r="E14" s="17">
        <v>41282</v>
      </c>
      <c r="F14" s="18" t="e">
        <f>#REF!</f>
        <v>#REF!</v>
      </c>
      <c r="G14" s="18" t="e">
        <f>#REF!</f>
        <v>#REF!</v>
      </c>
      <c r="H14" s="18" t="e">
        <f t="shared" si="0"/>
        <v>#REF!</v>
      </c>
      <c r="I14" s="51" t="e">
        <f>F14*I5</f>
        <v>#REF!</v>
      </c>
      <c r="J14" s="51" t="e">
        <f>G14*J5</f>
        <v>#REF!</v>
      </c>
      <c r="K14" s="51" t="e">
        <f t="shared" si="2"/>
        <v>#REF!</v>
      </c>
    </row>
    <row r="15" spans="1:11" x14ac:dyDescent="0.55000000000000004">
      <c r="A15" s="11">
        <v>41283</v>
      </c>
      <c r="B15" s="12"/>
      <c r="C15" s="10">
        <f t="shared" si="1"/>
        <v>0</v>
      </c>
      <c r="D15" s="12" t="s">
        <v>9</v>
      </c>
      <c r="E15" s="17">
        <v>41283</v>
      </c>
      <c r="F15" s="18" t="e">
        <f>#REF!</f>
        <v>#REF!</v>
      </c>
      <c r="G15" s="18" t="e">
        <f>#REF!</f>
        <v>#REF!</v>
      </c>
      <c r="H15" s="18" t="e">
        <f t="shared" si="0"/>
        <v>#REF!</v>
      </c>
      <c r="I15" s="51" t="e">
        <f>F15*I5</f>
        <v>#REF!</v>
      </c>
      <c r="J15" s="51" t="e">
        <f>G15*J5</f>
        <v>#REF!</v>
      </c>
      <c r="K15" s="51" t="e">
        <f t="shared" si="2"/>
        <v>#REF!</v>
      </c>
    </row>
    <row r="16" spans="1:11" x14ac:dyDescent="0.55000000000000004">
      <c r="A16" s="11">
        <v>41284</v>
      </c>
      <c r="B16" s="12"/>
      <c r="C16" s="10">
        <f t="shared" si="1"/>
        <v>0</v>
      </c>
      <c r="D16" s="12" t="s">
        <v>10</v>
      </c>
      <c r="E16" s="17">
        <v>41284</v>
      </c>
      <c r="F16" s="18" t="e">
        <f>#REF!</f>
        <v>#REF!</v>
      </c>
      <c r="G16" s="18" t="e">
        <f>#REF!</f>
        <v>#REF!</v>
      </c>
      <c r="H16" s="18" t="e">
        <f t="shared" si="0"/>
        <v>#REF!</v>
      </c>
      <c r="I16" s="51" t="e">
        <f>F16*I5</f>
        <v>#REF!</v>
      </c>
      <c r="J16" s="51" t="e">
        <f>G16*J5</f>
        <v>#REF!</v>
      </c>
      <c r="K16" s="51" t="e">
        <f t="shared" si="2"/>
        <v>#REF!</v>
      </c>
    </row>
    <row r="17" spans="1:27" x14ac:dyDescent="0.55000000000000004">
      <c r="A17" s="11">
        <v>41285</v>
      </c>
      <c r="B17" s="12"/>
      <c r="C17" s="10">
        <f t="shared" si="1"/>
        <v>0</v>
      </c>
      <c r="D17" s="12" t="s">
        <v>11</v>
      </c>
      <c r="E17" s="17">
        <v>41285</v>
      </c>
      <c r="F17" s="18" t="e">
        <f>#REF!</f>
        <v>#REF!</v>
      </c>
      <c r="G17" s="18" t="e">
        <f>#REF!</f>
        <v>#REF!</v>
      </c>
      <c r="H17" s="18" t="e">
        <f t="shared" si="0"/>
        <v>#REF!</v>
      </c>
      <c r="I17" s="51" t="e">
        <f>F17*I5</f>
        <v>#REF!</v>
      </c>
      <c r="J17" s="51" t="e">
        <f>G17*J5</f>
        <v>#REF!</v>
      </c>
      <c r="K17" s="51" t="e">
        <f t="shared" si="2"/>
        <v>#REF!</v>
      </c>
      <c r="Z17" s="31"/>
      <c r="AA17" s="31"/>
    </row>
    <row r="18" spans="1:27" x14ac:dyDescent="0.55000000000000004">
      <c r="A18" s="11">
        <v>41286</v>
      </c>
      <c r="B18" s="12"/>
      <c r="C18" s="10">
        <f t="shared" si="1"/>
        <v>0</v>
      </c>
      <c r="D18" s="12" t="s">
        <v>12</v>
      </c>
      <c r="E18" s="17">
        <v>41286</v>
      </c>
      <c r="F18" s="18" t="e">
        <f>#REF!</f>
        <v>#REF!</v>
      </c>
      <c r="G18" s="18" t="e">
        <f>#REF!</f>
        <v>#REF!</v>
      </c>
      <c r="H18" s="18" t="e">
        <f t="shared" si="0"/>
        <v>#REF!</v>
      </c>
      <c r="I18" s="51" t="e">
        <f>F18*I5</f>
        <v>#REF!</v>
      </c>
      <c r="J18" s="51" t="e">
        <f>G18*J5</f>
        <v>#REF!</v>
      </c>
      <c r="K18" s="51" t="e">
        <f t="shared" si="2"/>
        <v>#REF!</v>
      </c>
    </row>
    <row r="19" spans="1:27" x14ac:dyDescent="0.55000000000000004">
      <c r="A19" s="11">
        <v>41287</v>
      </c>
      <c r="B19" s="12"/>
      <c r="C19" s="10">
        <f t="shared" si="1"/>
        <v>0</v>
      </c>
      <c r="D19" s="25" t="s">
        <v>13</v>
      </c>
      <c r="E19" s="17">
        <v>41287</v>
      </c>
      <c r="F19" s="18" t="e">
        <f>#REF!</f>
        <v>#REF!</v>
      </c>
      <c r="G19" s="18" t="e">
        <f>#REF!</f>
        <v>#REF!</v>
      </c>
      <c r="H19" s="18" t="e">
        <f t="shared" si="0"/>
        <v>#REF!</v>
      </c>
      <c r="I19" s="51" t="e">
        <f>F19*I5</f>
        <v>#REF!</v>
      </c>
      <c r="J19" s="51" t="e">
        <f>G19*J5</f>
        <v>#REF!</v>
      </c>
      <c r="K19" s="51" t="e">
        <f t="shared" si="2"/>
        <v>#REF!</v>
      </c>
    </row>
    <row r="20" spans="1:27" x14ac:dyDescent="0.55000000000000004">
      <c r="A20" s="11">
        <v>41288</v>
      </c>
      <c r="B20" s="12"/>
      <c r="C20" s="10">
        <f t="shared" si="1"/>
        <v>0</v>
      </c>
      <c r="D20" s="12" t="s">
        <v>14</v>
      </c>
      <c r="E20" s="17">
        <v>41288</v>
      </c>
      <c r="F20" s="18" t="e">
        <f>#REF!</f>
        <v>#REF!</v>
      </c>
      <c r="G20" s="18" t="e">
        <f>#REF!</f>
        <v>#REF!</v>
      </c>
      <c r="H20" s="18" t="e">
        <f t="shared" si="0"/>
        <v>#REF!</v>
      </c>
      <c r="I20" s="51" t="e">
        <f>F20*I5</f>
        <v>#REF!</v>
      </c>
      <c r="J20" s="51" t="e">
        <f>G20*J5</f>
        <v>#REF!</v>
      </c>
      <c r="K20" s="51" t="e">
        <f t="shared" si="2"/>
        <v>#REF!</v>
      </c>
    </row>
    <row r="21" spans="1:27" x14ac:dyDescent="0.55000000000000004">
      <c r="A21" s="11">
        <v>41289</v>
      </c>
      <c r="B21" s="12"/>
      <c r="C21" s="10">
        <f t="shared" si="1"/>
        <v>0</v>
      </c>
      <c r="D21" s="12" t="s">
        <v>8</v>
      </c>
      <c r="E21" s="17">
        <v>41289</v>
      </c>
      <c r="F21" s="18" t="e">
        <f>#REF!</f>
        <v>#REF!</v>
      </c>
      <c r="G21" s="18" t="e">
        <f>#REF!</f>
        <v>#REF!</v>
      </c>
      <c r="H21" s="18" t="e">
        <f t="shared" si="0"/>
        <v>#REF!</v>
      </c>
      <c r="I21" s="51" t="e">
        <f>F21*I5</f>
        <v>#REF!</v>
      </c>
      <c r="J21" s="51" t="e">
        <f>G21*J5</f>
        <v>#REF!</v>
      </c>
      <c r="K21" s="51" t="e">
        <f t="shared" si="2"/>
        <v>#REF!</v>
      </c>
    </row>
    <row r="22" spans="1:27" x14ac:dyDescent="0.55000000000000004">
      <c r="A22" s="11">
        <v>41290</v>
      </c>
      <c r="B22" s="12"/>
      <c r="C22" s="10">
        <f t="shared" si="1"/>
        <v>0</v>
      </c>
      <c r="D22" s="12" t="s">
        <v>9</v>
      </c>
      <c r="E22" s="17">
        <v>41290</v>
      </c>
      <c r="F22" s="18" t="e">
        <f>#REF!</f>
        <v>#REF!</v>
      </c>
      <c r="G22" s="18" t="e">
        <f>#REF!</f>
        <v>#REF!</v>
      </c>
      <c r="H22" s="18" t="e">
        <f t="shared" si="0"/>
        <v>#REF!</v>
      </c>
      <c r="I22" s="51" t="e">
        <f>F22*I5</f>
        <v>#REF!</v>
      </c>
      <c r="J22" s="51" t="e">
        <f>G22*J5</f>
        <v>#REF!</v>
      </c>
      <c r="K22" s="51" t="e">
        <f t="shared" si="2"/>
        <v>#REF!</v>
      </c>
    </row>
    <row r="23" spans="1:27" x14ac:dyDescent="0.55000000000000004">
      <c r="A23" s="11">
        <v>41291</v>
      </c>
      <c r="B23" s="12"/>
      <c r="C23" s="10">
        <f t="shared" si="1"/>
        <v>0</v>
      </c>
      <c r="D23" s="12" t="s">
        <v>10</v>
      </c>
      <c r="E23" s="17">
        <v>41291</v>
      </c>
      <c r="F23" s="18" t="e">
        <f>#REF!</f>
        <v>#REF!</v>
      </c>
      <c r="G23" s="18" t="e">
        <f>#REF!</f>
        <v>#REF!</v>
      </c>
      <c r="H23" s="18" t="e">
        <f t="shared" si="0"/>
        <v>#REF!</v>
      </c>
      <c r="I23" s="51" t="e">
        <f>F23*I5</f>
        <v>#REF!</v>
      </c>
      <c r="J23" s="51" t="e">
        <f>G23*J5</f>
        <v>#REF!</v>
      </c>
      <c r="K23" s="51" t="e">
        <f t="shared" si="2"/>
        <v>#REF!</v>
      </c>
    </row>
    <row r="24" spans="1:27" x14ac:dyDescent="0.55000000000000004">
      <c r="A24" s="11">
        <v>41292</v>
      </c>
      <c r="B24" s="12"/>
      <c r="C24" s="10">
        <f t="shared" si="1"/>
        <v>0</v>
      </c>
      <c r="D24" s="12" t="s">
        <v>11</v>
      </c>
      <c r="E24" s="17">
        <v>41292</v>
      </c>
      <c r="F24" s="18" t="e">
        <f>#REF!</f>
        <v>#REF!</v>
      </c>
      <c r="G24" s="18" t="e">
        <f>#REF!</f>
        <v>#REF!</v>
      </c>
      <c r="H24" s="18" t="e">
        <f t="shared" si="0"/>
        <v>#REF!</v>
      </c>
      <c r="I24" s="51" t="e">
        <f>F24*I5</f>
        <v>#REF!</v>
      </c>
      <c r="J24" s="51" t="e">
        <f>G24*J5</f>
        <v>#REF!</v>
      </c>
      <c r="K24" s="51" t="e">
        <f t="shared" si="2"/>
        <v>#REF!</v>
      </c>
    </row>
    <row r="25" spans="1:27" x14ac:dyDescent="0.55000000000000004">
      <c r="A25" s="11">
        <v>41293</v>
      </c>
      <c r="B25" s="12"/>
      <c r="C25" s="10">
        <f t="shared" si="1"/>
        <v>0</v>
      </c>
      <c r="D25" s="12" t="s">
        <v>12</v>
      </c>
      <c r="E25" s="17">
        <v>41293</v>
      </c>
      <c r="F25" s="18" t="e">
        <f>#REF!</f>
        <v>#REF!</v>
      </c>
      <c r="G25" s="18" t="e">
        <f>#REF!</f>
        <v>#REF!</v>
      </c>
      <c r="H25" s="18" t="e">
        <f t="shared" si="0"/>
        <v>#REF!</v>
      </c>
      <c r="I25" s="51" t="e">
        <f>F25*I5</f>
        <v>#REF!</v>
      </c>
      <c r="J25" s="51" t="e">
        <f>G25*J5</f>
        <v>#REF!</v>
      </c>
      <c r="K25" s="51" t="e">
        <f t="shared" si="2"/>
        <v>#REF!</v>
      </c>
    </row>
    <row r="26" spans="1:27" x14ac:dyDescent="0.55000000000000004">
      <c r="A26" s="11">
        <v>41294</v>
      </c>
      <c r="B26" s="12"/>
      <c r="C26" s="10">
        <f t="shared" si="1"/>
        <v>0</v>
      </c>
      <c r="D26" s="25" t="s">
        <v>13</v>
      </c>
      <c r="E26" s="17">
        <v>41294</v>
      </c>
      <c r="F26" s="18" t="e">
        <f>#REF!</f>
        <v>#REF!</v>
      </c>
      <c r="G26" s="18" t="e">
        <f>#REF!</f>
        <v>#REF!</v>
      </c>
      <c r="H26" s="18" t="e">
        <f t="shared" si="0"/>
        <v>#REF!</v>
      </c>
      <c r="I26" s="51" t="e">
        <f>F26*I5</f>
        <v>#REF!</v>
      </c>
      <c r="J26" s="51" t="e">
        <f>G26*J5</f>
        <v>#REF!</v>
      </c>
      <c r="K26" s="51" t="e">
        <f t="shared" si="2"/>
        <v>#REF!</v>
      </c>
    </row>
    <row r="27" spans="1:27" x14ac:dyDescent="0.55000000000000004">
      <c r="A27" s="11">
        <v>41295</v>
      </c>
      <c r="B27" s="12"/>
      <c r="C27" s="10">
        <f t="shared" si="1"/>
        <v>0</v>
      </c>
      <c r="D27" s="12" t="s">
        <v>14</v>
      </c>
      <c r="E27" s="17">
        <v>41295</v>
      </c>
      <c r="F27" s="18" t="e">
        <f>#REF!</f>
        <v>#REF!</v>
      </c>
      <c r="G27" s="26" t="e">
        <f>#REF!</f>
        <v>#REF!</v>
      </c>
      <c r="H27" s="18" t="e">
        <f t="shared" ref="H27:H37" si="3">(F27+G27)/24</f>
        <v>#REF!</v>
      </c>
      <c r="I27" s="51" t="e">
        <f>F27*I5</f>
        <v>#REF!</v>
      </c>
      <c r="J27" s="51" t="e">
        <f>G27*J5</f>
        <v>#REF!</v>
      </c>
      <c r="K27" s="51" t="e">
        <f t="shared" si="2"/>
        <v>#REF!</v>
      </c>
    </row>
    <row r="28" spans="1:27" x14ac:dyDescent="0.55000000000000004">
      <c r="A28" s="11">
        <v>41296</v>
      </c>
      <c r="B28" s="12"/>
      <c r="C28" s="10">
        <f t="shared" si="1"/>
        <v>0</v>
      </c>
      <c r="D28" s="12" t="s">
        <v>8</v>
      </c>
      <c r="E28" s="17">
        <v>41296</v>
      </c>
      <c r="F28" s="18" t="e">
        <f>#REF!</f>
        <v>#REF!</v>
      </c>
      <c r="G28" s="18" t="e">
        <f>#REF!</f>
        <v>#REF!</v>
      </c>
      <c r="H28" s="18" t="e">
        <f t="shared" si="3"/>
        <v>#REF!</v>
      </c>
      <c r="I28" s="51" t="e">
        <f>F28*I5</f>
        <v>#REF!</v>
      </c>
      <c r="J28" s="51" t="e">
        <f>G28*J5</f>
        <v>#REF!</v>
      </c>
      <c r="K28" s="51" t="e">
        <f t="shared" si="2"/>
        <v>#REF!</v>
      </c>
    </row>
    <row r="29" spans="1:27" x14ac:dyDescent="0.55000000000000004">
      <c r="A29" s="11">
        <v>41297</v>
      </c>
      <c r="B29" s="12"/>
      <c r="C29" s="10">
        <f t="shared" si="1"/>
        <v>0</v>
      </c>
      <c r="D29" s="12" t="s">
        <v>9</v>
      </c>
      <c r="E29" s="17">
        <v>41297</v>
      </c>
      <c r="F29" s="18" t="e">
        <f>#REF!</f>
        <v>#REF!</v>
      </c>
      <c r="G29" s="18" t="e">
        <f>#REF!</f>
        <v>#REF!</v>
      </c>
      <c r="H29" s="18" t="e">
        <f t="shared" si="3"/>
        <v>#REF!</v>
      </c>
      <c r="I29" s="51" t="e">
        <f>F29*I5</f>
        <v>#REF!</v>
      </c>
      <c r="J29" s="51" t="e">
        <f>G29*J5</f>
        <v>#REF!</v>
      </c>
      <c r="K29" s="51" t="e">
        <f t="shared" si="2"/>
        <v>#REF!</v>
      </c>
    </row>
    <row r="30" spans="1:27" x14ac:dyDescent="0.55000000000000004">
      <c r="A30" s="11">
        <v>41298</v>
      </c>
      <c r="B30" s="12"/>
      <c r="C30" s="10">
        <f t="shared" si="1"/>
        <v>0</v>
      </c>
      <c r="D30" s="12" t="s">
        <v>10</v>
      </c>
      <c r="E30" s="17">
        <v>41298</v>
      </c>
      <c r="F30" s="18" t="e">
        <f>#REF!</f>
        <v>#REF!</v>
      </c>
      <c r="G30" s="18" t="e">
        <f>#REF!</f>
        <v>#REF!</v>
      </c>
      <c r="H30" s="18" t="e">
        <f t="shared" si="3"/>
        <v>#REF!</v>
      </c>
      <c r="I30" s="51" t="e">
        <f>F30*I5</f>
        <v>#REF!</v>
      </c>
      <c r="J30" s="51" t="e">
        <f>G30*J5</f>
        <v>#REF!</v>
      </c>
      <c r="K30" s="51" t="e">
        <f t="shared" si="2"/>
        <v>#REF!</v>
      </c>
    </row>
    <row r="31" spans="1:27" x14ac:dyDescent="0.55000000000000004">
      <c r="A31" s="11">
        <v>41299</v>
      </c>
      <c r="B31" s="12"/>
      <c r="C31" s="10">
        <f t="shared" si="1"/>
        <v>0</v>
      </c>
      <c r="D31" s="12" t="s">
        <v>11</v>
      </c>
      <c r="E31" s="17">
        <v>41299</v>
      </c>
      <c r="F31" s="18" t="e">
        <f>#REF!</f>
        <v>#REF!</v>
      </c>
      <c r="G31" s="18" t="e">
        <f>#REF!</f>
        <v>#REF!</v>
      </c>
      <c r="H31" s="18" t="e">
        <f t="shared" si="3"/>
        <v>#REF!</v>
      </c>
      <c r="I31" s="51" t="e">
        <f>F31*I5</f>
        <v>#REF!</v>
      </c>
      <c r="J31" s="51" t="e">
        <f>G31*J5</f>
        <v>#REF!</v>
      </c>
      <c r="K31" s="51" t="e">
        <f t="shared" si="2"/>
        <v>#REF!</v>
      </c>
    </row>
    <row r="32" spans="1:27" x14ac:dyDescent="0.55000000000000004">
      <c r="A32" s="11">
        <v>41300</v>
      </c>
      <c r="B32" s="12"/>
      <c r="C32" s="10">
        <f t="shared" si="1"/>
        <v>0</v>
      </c>
      <c r="D32" s="12" t="s">
        <v>12</v>
      </c>
      <c r="E32" s="17">
        <v>41300</v>
      </c>
      <c r="F32" s="18" t="e">
        <f>#REF!</f>
        <v>#REF!</v>
      </c>
      <c r="G32" s="18" t="e">
        <f>#REF!</f>
        <v>#REF!</v>
      </c>
      <c r="H32" s="18" t="e">
        <f t="shared" si="3"/>
        <v>#REF!</v>
      </c>
      <c r="I32" s="51" t="e">
        <f>F32*I5</f>
        <v>#REF!</v>
      </c>
      <c r="J32" s="51" t="e">
        <f>G32*J5</f>
        <v>#REF!</v>
      </c>
      <c r="K32" s="51" t="e">
        <f t="shared" si="2"/>
        <v>#REF!</v>
      </c>
    </row>
    <row r="33" spans="1:14" x14ac:dyDescent="0.55000000000000004">
      <c r="A33" s="11">
        <v>41301</v>
      </c>
      <c r="B33" s="12"/>
      <c r="C33" s="10">
        <f t="shared" si="1"/>
        <v>0</v>
      </c>
      <c r="D33" s="25" t="s">
        <v>13</v>
      </c>
      <c r="E33" s="17">
        <v>41301</v>
      </c>
      <c r="F33" s="18" t="e">
        <f>#REF!</f>
        <v>#REF!</v>
      </c>
      <c r="G33" s="18" t="e">
        <f>#REF!</f>
        <v>#REF!</v>
      </c>
      <c r="H33" s="18" t="e">
        <f t="shared" si="3"/>
        <v>#REF!</v>
      </c>
      <c r="I33" s="51" t="e">
        <f>F33*I5</f>
        <v>#REF!</v>
      </c>
      <c r="J33" s="51" t="e">
        <f>G33*J5</f>
        <v>#REF!</v>
      </c>
      <c r="K33" s="51" t="e">
        <f t="shared" si="2"/>
        <v>#REF!</v>
      </c>
    </row>
    <row r="34" spans="1:14" x14ac:dyDescent="0.55000000000000004">
      <c r="A34" s="11">
        <v>41302</v>
      </c>
      <c r="B34" s="12"/>
      <c r="C34" s="10">
        <f t="shared" si="1"/>
        <v>0</v>
      </c>
      <c r="D34" s="12" t="s">
        <v>14</v>
      </c>
      <c r="E34" s="17">
        <v>41302</v>
      </c>
      <c r="F34" s="18" t="e">
        <f>#REF!</f>
        <v>#REF!</v>
      </c>
      <c r="G34" s="18" t="e">
        <f>#REF!</f>
        <v>#REF!</v>
      </c>
      <c r="H34" s="18" t="e">
        <f t="shared" si="3"/>
        <v>#REF!</v>
      </c>
      <c r="I34" s="51" t="e">
        <f>F34*I5</f>
        <v>#REF!</v>
      </c>
      <c r="J34" s="51" t="e">
        <f>G34*J5</f>
        <v>#REF!</v>
      </c>
      <c r="K34" s="51" t="e">
        <f t="shared" si="2"/>
        <v>#REF!</v>
      </c>
    </row>
    <row r="35" spans="1:14" x14ac:dyDescent="0.55000000000000004">
      <c r="A35" s="11">
        <v>41303</v>
      </c>
      <c r="B35" s="12"/>
      <c r="C35" s="10">
        <f t="shared" si="1"/>
        <v>0</v>
      </c>
      <c r="D35" s="12" t="s">
        <v>8</v>
      </c>
      <c r="E35" s="17">
        <v>41303</v>
      </c>
      <c r="F35" s="18" t="e">
        <f>#REF!</f>
        <v>#REF!</v>
      </c>
      <c r="G35" s="18" t="e">
        <f>#REF!</f>
        <v>#REF!</v>
      </c>
      <c r="H35" s="18" t="e">
        <f t="shared" si="3"/>
        <v>#REF!</v>
      </c>
      <c r="I35" s="51" t="e">
        <f>F35*I5</f>
        <v>#REF!</v>
      </c>
      <c r="J35" s="51" t="e">
        <f>G35*J5</f>
        <v>#REF!</v>
      </c>
      <c r="K35" s="51" t="e">
        <f t="shared" si="2"/>
        <v>#REF!</v>
      </c>
    </row>
    <row r="36" spans="1:14" x14ac:dyDescent="0.55000000000000004">
      <c r="A36" s="11">
        <v>41304</v>
      </c>
      <c r="B36" s="12"/>
      <c r="C36" s="10">
        <f t="shared" si="1"/>
        <v>0</v>
      </c>
      <c r="D36" s="12" t="s">
        <v>9</v>
      </c>
      <c r="E36" s="17">
        <v>41304</v>
      </c>
      <c r="F36" s="18" t="e">
        <f>#REF!</f>
        <v>#REF!</v>
      </c>
      <c r="G36" s="18" t="e">
        <f>#REF!</f>
        <v>#REF!</v>
      </c>
      <c r="H36" s="18" t="e">
        <f t="shared" si="3"/>
        <v>#REF!</v>
      </c>
      <c r="I36" s="51" t="e">
        <f>F36*I5</f>
        <v>#REF!</v>
      </c>
      <c r="J36" s="51" t="e">
        <f>G36*J5</f>
        <v>#REF!</v>
      </c>
      <c r="K36" s="51" t="e">
        <f t="shared" si="2"/>
        <v>#REF!</v>
      </c>
    </row>
    <row r="37" spans="1:14" x14ac:dyDescent="0.55000000000000004">
      <c r="A37" s="11">
        <v>41305</v>
      </c>
      <c r="B37" s="12"/>
      <c r="C37" s="10">
        <f t="shared" si="1"/>
        <v>0</v>
      </c>
      <c r="D37" s="12" t="s">
        <v>10</v>
      </c>
      <c r="E37" s="17">
        <v>41305</v>
      </c>
      <c r="F37" s="18" t="e">
        <f>#REF!</f>
        <v>#REF!</v>
      </c>
      <c r="G37" s="18" t="e">
        <f>#REF!</f>
        <v>#REF!</v>
      </c>
      <c r="H37" s="18" t="e">
        <f t="shared" si="3"/>
        <v>#REF!</v>
      </c>
      <c r="I37" s="51" t="e">
        <f>F37*I5</f>
        <v>#REF!</v>
      </c>
      <c r="J37" s="51" t="e">
        <f>G37*J5</f>
        <v>#REF!</v>
      </c>
      <c r="K37" s="51" t="e">
        <f t="shared" si="2"/>
        <v>#REF!</v>
      </c>
    </row>
    <row r="38" spans="1:14" x14ac:dyDescent="0.55000000000000004">
      <c r="A38" s="11"/>
      <c r="B38" s="12"/>
      <c r="C38" s="10"/>
      <c r="D38" s="12"/>
      <c r="E38" s="17"/>
      <c r="F38" s="18"/>
      <c r="G38" s="18"/>
      <c r="H38" s="18"/>
      <c r="I38" s="16"/>
      <c r="J38" s="16"/>
    </row>
    <row r="39" spans="1:14" x14ac:dyDescent="0.55000000000000004">
      <c r="A39" s="11"/>
      <c r="B39" s="2" t="s">
        <v>3</v>
      </c>
      <c r="C39" s="13">
        <f>SUM(C7:C37)</f>
        <v>-14543.800000000001</v>
      </c>
      <c r="D39" s="13"/>
      <c r="E39" s="15" t="s">
        <v>16</v>
      </c>
      <c r="F39" s="18" t="e">
        <f>SUM(F7:F38)</f>
        <v>#REF!</v>
      </c>
      <c r="G39" s="18" t="e">
        <f>SUM(G7:G38)</f>
        <v>#REF!</v>
      </c>
      <c r="H39" s="16"/>
      <c r="I39" s="51" t="e">
        <f>SUM(I8:I38)</f>
        <v>#REF!</v>
      </c>
      <c r="J39" s="51" t="e">
        <f>SUM(J8:J38)</f>
        <v>#REF!</v>
      </c>
      <c r="K39" s="51" t="e">
        <f>SUM(K8:K37)</f>
        <v>#REF!</v>
      </c>
    </row>
    <row r="40" spans="1:14" x14ac:dyDescent="0.55000000000000004">
      <c r="A40" s="7"/>
      <c r="B40" s="14" t="s">
        <v>4</v>
      </c>
      <c r="C40" s="13">
        <f>C39/31</f>
        <v>-469.15483870967745</v>
      </c>
      <c r="D40" s="13"/>
      <c r="E40" s="15" t="s">
        <v>7</v>
      </c>
      <c r="F40" s="18" t="e">
        <f>SUM(F7:F37)/31</f>
        <v>#REF!</v>
      </c>
      <c r="G40" s="18" t="e">
        <f>SUM(G7:G37)/31</f>
        <v>#REF!</v>
      </c>
      <c r="H40" s="18"/>
      <c r="I40" s="16"/>
      <c r="J40" s="16"/>
    </row>
    <row r="41" spans="1:14" x14ac:dyDescent="0.55000000000000004">
      <c r="E41" s="15" t="s">
        <v>15</v>
      </c>
      <c r="F41" s="26" t="e">
        <f>F40/24</f>
        <v>#REF!</v>
      </c>
      <c r="G41" s="26" t="e">
        <f>G40/24</f>
        <v>#REF!</v>
      </c>
      <c r="I41" s="51"/>
      <c r="J41" s="51"/>
    </row>
    <row r="42" spans="1:14" x14ac:dyDescent="0.55000000000000004">
      <c r="E42" s="15" t="s">
        <v>25</v>
      </c>
      <c r="F42" s="26"/>
      <c r="G42" s="26"/>
      <c r="I42" s="51">
        <v>7.88</v>
      </c>
      <c r="J42" s="51">
        <v>11.58</v>
      </c>
      <c r="N42" s="35"/>
    </row>
    <row r="43" spans="1:14" x14ac:dyDescent="0.55000000000000004">
      <c r="I43" s="51"/>
      <c r="J43" s="51"/>
    </row>
    <row r="44" spans="1:14" x14ac:dyDescent="0.55000000000000004">
      <c r="E44" s="32" t="s">
        <v>18</v>
      </c>
      <c r="I44" s="16"/>
      <c r="J44" s="51" t="e">
        <f>J42+I42+J39+I39</f>
        <v>#REF!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1"/>
  <dimension ref="A2:T42"/>
  <sheetViews>
    <sheetView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3" width="11.41796875" style="2"/>
    <col min="4" max="4" width="14.41796875" style="2" bestFit="1" customWidth="1"/>
    <col min="5" max="5" width="13" style="10" customWidth="1"/>
    <col min="6" max="6" width="11.41796875" style="2" customWidth="1"/>
    <col min="7" max="7" width="14.41796875" style="90" bestFit="1" customWidth="1"/>
    <col min="8" max="9" width="11.41796875" style="10"/>
    <col min="10" max="18" width="11.41796875" style="2"/>
    <col min="19" max="20" width="11.41796875" style="10"/>
    <col min="21" max="16384" width="11.41796875" style="2"/>
  </cols>
  <sheetData>
    <row r="2" spans="1:20" x14ac:dyDescent="0.55000000000000004">
      <c r="D2" s="150" t="s">
        <v>73</v>
      </c>
      <c r="F2" s="10"/>
      <c r="G2" s="151" t="s">
        <v>34</v>
      </c>
    </row>
    <row r="3" spans="1:20" x14ac:dyDescent="0.55000000000000004">
      <c r="C3" s="15"/>
      <c r="D3" s="153" t="s">
        <v>51</v>
      </c>
      <c r="E3" s="20" t="s">
        <v>21</v>
      </c>
      <c r="F3" s="27">
        <v>0.26190000000000002</v>
      </c>
      <c r="G3" s="152" t="s">
        <v>42</v>
      </c>
      <c r="H3" s="8"/>
      <c r="I3" s="2"/>
      <c r="P3" s="15"/>
      <c r="Q3" s="16"/>
      <c r="R3" s="8"/>
      <c r="S3" s="8"/>
      <c r="T3" s="2"/>
    </row>
    <row r="4" spans="1:20" ht="14.7" thickBot="1" x14ac:dyDescent="0.6">
      <c r="C4" s="15"/>
      <c r="D4" s="16"/>
      <c r="E4" s="20"/>
      <c r="F4" s="27"/>
      <c r="G4" s="16"/>
      <c r="I4" s="2"/>
      <c r="P4" s="15"/>
      <c r="Q4" s="16"/>
      <c r="R4" s="10"/>
      <c r="T4" s="2"/>
    </row>
    <row r="5" spans="1:20" x14ac:dyDescent="0.55000000000000004">
      <c r="A5" s="12"/>
      <c r="B5" s="118" t="s">
        <v>8</v>
      </c>
      <c r="C5" s="93">
        <v>41821</v>
      </c>
      <c r="D5" s="114" t="e">
        <f>#REF!</f>
        <v>#REF!</v>
      </c>
      <c r="E5" s="96" t="e">
        <f t="shared" ref="E5:E35" si="0">D5/24</f>
        <v>#REF!</v>
      </c>
      <c r="F5" s="97" t="e">
        <f>D5*F3</f>
        <v>#REF!</v>
      </c>
      <c r="G5" s="94">
        <v>8.0999999999985448</v>
      </c>
      <c r="H5" s="102" t="e">
        <f t="shared" ref="H5:H35" si="1">D5-G5</f>
        <v>#REF!</v>
      </c>
      <c r="I5" s="2"/>
      <c r="P5" s="18"/>
      <c r="Q5" s="18"/>
      <c r="R5" s="18"/>
      <c r="S5" s="18"/>
      <c r="T5" s="2"/>
    </row>
    <row r="6" spans="1:20" s="68" customFormat="1" x14ac:dyDescent="0.55000000000000004">
      <c r="A6" s="62"/>
      <c r="B6" s="119" t="s">
        <v>9</v>
      </c>
      <c r="C6" s="63">
        <v>41822</v>
      </c>
      <c r="D6" s="77" t="e">
        <f>#REF!</f>
        <v>#REF!</v>
      </c>
      <c r="E6" s="65" t="e">
        <f t="shared" si="0"/>
        <v>#REF!</v>
      </c>
      <c r="F6" s="66" t="e">
        <f>D6*F3</f>
        <v>#REF!</v>
      </c>
      <c r="G6" s="74">
        <v>15.700000000000728</v>
      </c>
      <c r="H6" s="80" t="e">
        <f t="shared" si="1"/>
        <v>#REF!</v>
      </c>
      <c r="P6" s="69"/>
      <c r="Q6" s="69"/>
      <c r="R6" s="64"/>
      <c r="S6" s="64"/>
    </row>
    <row r="7" spans="1:20" s="68" customFormat="1" x14ac:dyDescent="0.55000000000000004">
      <c r="A7" s="62"/>
      <c r="B7" s="120" t="s">
        <v>10</v>
      </c>
      <c r="C7" s="55">
        <v>41823</v>
      </c>
      <c r="D7" s="78" t="e">
        <f>#REF!</f>
        <v>#REF!</v>
      </c>
      <c r="E7" s="57" t="e">
        <f t="shared" si="0"/>
        <v>#REF!</v>
      </c>
      <c r="F7" s="58" t="e">
        <f>D7*F3</f>
        <v>#REF!</v>
      </c>
      <c r="G7" s="73">
        <v>11.5</v>
      </c>
      <c r="H7" s="79" t="e">
        <f t="shared" si="1"/>
        <v>#REF!</v>
      </c>
      <c r="P7" s="69"/>
      <c r="Q7" s="69"/>
      <c r="R7" s="64"/>
      <c r="S7" s="64"/>
    </row>
    <row r="8" spans="1:20" s="68" customFormat="1" x14ac:dyDescent="0.55000000000000004">
      <c r="A8" s="62"/>
      <c r="B8" s="119" t="s">
        <v>11</v>
      </c>
      <c r="C8" s="63">
        <v>41824</v>
      </c>
      <c r="D8" s="77" t="e">
        <f>#REF!</f>
        <v>#REF!</v>
      </c>
      <c r="E8" s="65" t="e">
        <f t="shared" si="0"/>
        <v>#REF!</v>
      </c>
      <c r="F8" s="66" t="e">
        <f>D8*F3</f>
        <v>#REF!</v>
      </c>
      <c r="G8" s="74">
        <v>15.599999999998545</v>
      </c>
      <c r="H8" s="80" t="e">
        <f t="shared" si="1"/>
        <v>#REF!</v>
      </c>
      <c r="P8" s="69"/>
      <c r="Q8" s="64"/>
      <c r="R8" s="64"/>
      <c r="S8" s="64"/>
    </row>
    <row r="9" spans="1:20" s="68" customFormat="1" x14ac:dyDescent="0.55000000000000004">
      <c r="A9" s="62"/>
      <c r="B9" s="120" t="s">
        <v>12</v>
      </c>
      <c r="C9" s="55">
        <v>41825</v>
      </c>
      <c r="D9" s="78" t="e">
        <f>#REF!</f>
        <v>#REF!</v>
      </c>
      <c r="E9" s="57" t="e">
        <f t="shared" si="0"/>
        <v>#REF!</v>
      </c>
      <c r="F9" s="58" t="e">
        <f>D9*F3</f>
        <v>#REF!</v>
      </c>
      <c r="G9" s="73">
        <v>11.600000000002183</v>
      </c>
      <c r="H9" s="79" t="e">
        <f t="shared" si="1"/>
        <v>#REF!</v>
      </c>
      <c r="P9" s="64"/>
      <c r="Q9" s="69"/>
      <c r="R9" s="64"/>
      <c r="S9" s="64"/>
    </row>
    <row r="10" spans="1:20" s="68" customFormat="1" x14ac:dyDescent="0.55000000000000004">
      <c r="A10" s="62"/>
      <c r="B10" s="119" t="s">
        <v>13</v>
      </c>
      <c r="C10" s="63">
        <v>41826</v>
      </c>
      <c r="D10" s="77" t="e">
        <f>#REF!</f>
        <v>#REF!</v>
      </c>
      <c r="E10" s="65" t="e">
        <f t="shared" si="0"/>
        <v>#REF!</v>
      </c>
      <c r="F10" s="66" t="e">
        <f>D10*F3</f>
        <v>#REF!</v>
      </c>
      <c r="G10" s="74">
        <v>10.5</v>
      </c>
      <c r="H10" s="80" t="e">
        <f t="shared" si="1"/>
        <v>#REF!</v>
      </c>
      <c r="P10" s="69"/>
      <c r="Q10" s="69"/>
      <c r="R10" s="64"/>
      <c r="S10" s="64"/>
    </row>
    <row r="11" spans="1:20" s="68" customFormat="1" x14ac:dyDescent="0.55000000000000004">
      <c r="A11" s="62"/>
      <c r="B11" s="120" t="s">
        <v>14</v>
      </c>
      <c r="C11" s="55">
        <v>41827</v>
      </c>
      <c r="D11" s="78" t="e">
        <f>#REF!</f>
        <v>#REF!</v>
      </c>
      <c r="E11" s="57" t="e">
        <f t="shared" si="0"/>
        <v>#REF!</v>
      </c>
      <c r="F11" s="58" t="e">
        <f>D11*F3</f>
        <v>#REF!</v>
      </c>
      <c r="G11" s="73">
        <v>10.899999999997817</v>
      </c>
      <c r="H11" s="79" t="e">
        <f t="shared" si="1"/>
        <v>#REF!</v>
      </c>
      <c r="P11" s="70"/>
      <c r="Q11" s="69"/>
      <c r="R11" s="64"/>
      <c r="S11" s="64"/>
    </row>
    <row r="12" spans="1:20" s="68" customFormat="1" x14ac:dyDescent="0.55000000000000004">
      <c r="A12" s="62"/>
      <c r="B12" s="119" t="s">
        <v>8</v>
      </c>
      <c r="C12" s="63">
        <v>41828</v>
      </c>
      <c r="D12" s="77" t="e">
        <f>#REF!</f>
        <v>#REF!</v>
      </c>
      <c r="E12" s="65" t="e">
        <f t="shared" si="0"/>
        <v>#REF!</v>
      </c>
      <c r="F12" s="66" t="e">
        <f>D12*F3</f>
        <v>#REF!</v>
      </c>
      <c r="G12" s="74">
        <v>7</v>
      </c>
      <c r="H12" s="80" t="e">
        <f t="shared" si="1"/>
        <v>#REF!</v>
      </c>
      <c r="P12" s="69"/>
      <c r="Q12" s="69"/>
      <c r="R12" s="64"/>
      <c r="S12" s="64"/>
    </row>
    <row r="13" spans="1:20" s="68" customFormat="1" x14ac:dyDescent="0.55000000000000004">
      <c r="A13" s="62"/>
      <c r="B13" s="120" t="s">
        <v>9</v>
      </c>
      <c r="C13" s="55">
        <v>41829</v>
      </c>
      <c r="D13" s="78" t="e">
        <f>#REF!</f>
        <v>#REF!</v>
      </c>
      <c r="E13" s="57" t="e">
        <f t="shared" si="0"/>
        <v>#REF!</v>
      </c>
      <c r="F13" s="58" t="e">
        <f>D13*F3</f>
        <v>#REF!</v>
      </c>
      <c r="G13" s="73">
        <v>12.600000000002183</v>
      </c>
      <c r="H13" s="79" t="e">
        <f t="shared" si="1"/>
        <v>#REF!</v>
      </c>
      <c r="P13" s="69"/>
      <c r="Q13" s="64"/>
      <c r="R13" s="64"/>
      <c r="S13" s="64"/>
    </row>
    <row r="14" spans="1:20" s="68" customFormat="1" x14ac:dyDescent="0.55000000000000004">
      <c r="A14" s="62"/>
      <c r="B14" s="119" t="s">
        <v>10</v>
      </c>
      <c r="C14" s="63">
        <v>41830</v>
      </c>
      <c r="D14" s="77" t="e">
        <f>#REF!</f>
        <v>#REF!</v>
      </c>
      <c r="E14" s="156" t="e">
        <f t="shared" si="0"/>
        <v>#REF!</v>
      </c>
      <c r="F14" s="157" t="e">
        <f>D14*F3</f>
        <v>#REF!</v>
      </c>
      <c r="G14" s="74">
        <v>10.19999999999709</v>
      </c>
      <c r="H14" s="145" t="e">
        <f t="shared" si="1"/>
        <v>#REF!</v>
      </c>
      <c r="P14" s="69"/>
      <c r="Q14" s="64"/>
      <c r="R14" s="64"/>
      <c r="S14" s="64"/>
    </row>
    <row r="15" spans="1:20" s="68" customFormat="1" x14ac:dyDescent="0.55000000000000004">
      <c r="A15" s="62"/>
      <c r="B15" s="120" t="s">
        <v>11</v>
      </c>
      <c r="C15" s="55">
        <v>41831</v>
      </c>
      <c r="D15" s="78" t="e">
        <f>#REF!</f>
        <v>#REF!</v>
      </c>
      <c r="E15" s="57" t="e">
        <f t="shared" si="0"/>
        <v>#REF!</v>
      </c>
      <c r="F15" s="58" t="e">
        <f>D15*F3</f>
        <v>#REF!</v>
      </c>
      <c r="G15" s="73">
        <v>11.30000000000291</v>
      </c>
      <c r="H15" s="79" t="e">
        <f t="shared" si="1"/>
        <v>#REF!</v>
      </c>
      <c r="P15" s="69"/>
      <c r="Q15" s="64"/>
      <c r="R15" s="64"/>
      <c r="S15" s="64"/>
    </row>
    <row r="16" spans="1:20" s="68" customFormat="1" x14ac:dyDescent="0.55000000000000004">
      <c r="A16" s="62"/>
      <c r="B16" s="119" t="s">
        <v>12</v>
      </c>
      <c r="C16" s="63">
        <v>41832</v>
      </c>
      <c r="D16" s="77" t="e">
        <f>#REF!</f>
        <v>#REF!</v>
      </c>
      <c r="E16" s="65" t="e">
        <f t="shared" si="0"/>
        <v>#REF!</v>
      </c>
      <c r="F16" s="66" t="e">
        <f>D16*F3</f>
        <v>#REF!</v>
      </c>
      <c r="G16" s="74">
        <v>11.299999999999272</v>
      </c>
      <c r="H16" s="80" t="e">
        <f t="shared" si="1"/>
        <v>#REF!</v>
      </c>
      <c r="P16" s="69"/>
      <c r="Q16" s="69"/>
      <c r="R16" s="69"/>
      <c r="S16" s="69"/>
    </row>
    <row r="17" spans="1:20" s="68" customFormat="1" x14ac:dyDescent="0.55000000000000004">
      <c r="A17" s="62"/>
      <c r="B17" s="120" t="s">
        <v>13</v>
      </c>
      <c r="C17" s="55">
        <v>41833</v>
      </c>
      <c r="D17" s="78" t="e">
        <f>#REF!</f>
        <v>#REF!</v>
      </c>
      <c r="E17" s="57" t="e">
        <f t="shared" si="0"/>
        <v>#REF!</v>
      </c>
      <c r="F17" s="58" t="e">
        <f>D17*F3</f>
        <v>#REF!</v>
      </c>
      <c r="G17" s="73">
        <v>8.7999999999992724</v>
      </c>
      <c r="H17" s="79" t="e">
        <f t="shared" si="1"/>
        <v>#REF!</v>
      </c>
      <c r="P17" s="69"/>
      <c r="Q17" s="69"/>
      <c r="R17" s="69"/>
      <c r="S17" s="69"/>
    </row>
    <row r="18" spans="1:20" s="68" customFormat="1" x14ac:dyDescent="0.55000000000000004">
      <c r="A18" s="62"/>
      <c r="B18" s="119" t="s">
        <v>14</v>
      </c>
      <c r="C18" s="63">
        <v>41834</v>
      </c>
      <c r="D18" s="77" t="e">
        <f>#REF!</f>
        <v>#REF!</v>
      </c>
      <c r="E18" s="65" t="e">
        <f t="shared" si="0"/>
        <v>#REF!</v>
      </c>
      <c r="F18" s="66" t="e">
        <f>D18*F3</f>
        <v>#REF!</v>
      </c>
      <c r="G18" s="74">
        <v>8.7999999999992724</v>
      </c>
      <c r="H18" s="80" t="e">
        <f t="shared" si="1"/>
        <v>#REF!</v>
      </c>
      <c r="P18" s="69"/>
      <c r="Q18" s="69"/>
      <c r="R18" s="69"/>
      <c r="S18" s="69"/>
    </row>
    <row r="19" spans="1:20" x14ac:dyDescent="0.55000000000000004">
      <c r="A19" s="10"/>
      <c r="B19" s="120" t="s">
        <v>8</v>
      </c>
      <c r="C19" s="55">
        <v>41835</v>
      </c>
      <c r="D19" s="78" t="e">
        <f>#REF!</f>
        <v>#REF!</v>
      </c>
      <c r="E19" s="57" t="e">
        <f t="shared" si="0"/>
        <v>#REF!</v>
      </c>
      <c r="F19" s="58" t="e">
        <f>D19*F3</f>
        <v>#REF!</v>
      </c>
      <c r="G19" s="73">
        <v>8.7000000000007276</v>
      </c>
      <c r="H19" s="79" t="e">
        <f t="shared" si="1"/>
        <v>#REF!</v>
      </c>
      <c r="I19" s="2"/>
      <c r="P19" s="16"/>
      <c r="Q19" s="18"/>
      <c r="R19" s="16"/>
      <c r="S19" s="16"/>
      <c r="T19" s="2"/>
    </row>
    <row r="20" spans="1:20" x14ac:dyDescent="0.55000000000000004">
      <c r="A20" s="10"/>
      <c r="B20" s="119" t="s">
        <v>9</v>
      </c>
      <c r="C20" s="63">
        <v>41836</v>
      </c>
      <c r="D20" s="77" t="e">
        <f>#REF!</f>
        <v>#REF!</v>
      </c>
      <c r="E20" s="65" t="e">
        <f t="shared" si="0"/>
        <v>#REF!</v>
      </c>
      <c r="F20" s="66" t="e">
        <f>D20*F3</f>
        <v>#REF!</v>
      </c>
      <c r="G20" s="74">
        <v>7.9000000000014552</v>
      </c>
      <c r="H20" s="80" t="e">
        <f t="shared" si="1"/>
        <v>#REF!</v>
      </c>
      <c r="I20" s="2"/>
      <c r="P20" s="16"/>
      <c r="Q20" s="16"/>
      <c r="R20" s="18"/>
      <c r="S20" s="16"/>
      <c r="T20" s="2"/>
    </row>
    <row r="21" spans="1:20" x14ac:dyDescent="0.55000000000000004">
      <c r="A21" s="10"/>
      <c r="B21" s="120" t="s">
        <v>10</v>
      </c>
      <c r="C21" s="55">
        <v>41837</v>
      </c>
      <c r="D21" s="78" t="e">
        <f>#REF!</f>
        <v>#REF!</v>
      </c>
      <c r="E21" s="57" t="e">
        <f t="shared" si="0"/>
        <v>#REF!</v>
      </c>
      <c r="F21" s="58" t="e">
        <f>D21*F3</f>
        <v>#REF!</v>
      </c>
      <c r="G21" s="73">
        <v>7.8999999999978172</v>
      </c>
      <c r="H21" s="79" t="e">
        <f t="shared" si="1"/>
        <v>#REF!</v>
      </c>
      <c r="I21" s="2"/>
      <c r="P21" s="16"/>
      <c r="Q21" s="16"/>
      <c r="R21" s="27"/>
      <c r="S21" s="16"/>
      <c r="T21" s="2"/>
    </row>
    <row r="22" spans="1:20" x14ac:dyDescent="0.55000000000000004">
      <c r="A22" s="10"/>
      <c r="B22" s="119" t="s">
        <v>11</v>
      </c>
      <c r="C22" s="63">
        <v>41838</v>
      </c>
      <c r="D22" s="77" t="e">
        <f>#REF!</f>
        <v>#REF!</v>
      </c>
      <c r="E22" s="65" t="e">
        <f t="shared" si="0"/>
        <v>#REF!</v>
      </c>
      <c r="F22" s="66" t="e">
        <f>D22*F3</f>
        <v>#REF!</v>
      </c>
      <c r="G22" s="74">
        <v>8.7999999999992724</v>
      </c>
      <c r="H22" s="80" t="e">
        <f t="shared" si="1"/>
        <v>#REF!</v>
      </c>
      <c r="I22" s="2"/>
      <c r="P22" s="16"/>
      <c r="Q22" s="16"/>
      <c r="R22" s="16"/>
      <c r="S22" s="16"/>
      <c r="T22" s="2"/>
    </row>
    <row r="23" spans="1:20" x14ac:dyDescent="0.55000000000000004">
      <c r="A23" s="10"/>
      <c r="B23" s="120" t="s">
        <v>12</v>
      </c>
      <c r="C23" s="55">
        <v>41839</v>
      </c>
      <c r="D23" s="78" t="e">
        <f>#REF!</f>
        <v>#REF!</v>
      </c>
      <c r="E23" s="57" t="e">
        <f t="shared" si="0"/>
        <v>#REF!</v>
      </c>
      <c r="F23" s="58" t="e">
        <f>D23*F3</f>
        <v>#REF!</v>
      </c>
      <c r="G23" s="73">
        <v>8</v>
      </c>
      <c r="H23" s="79" t="e">
        <f t="shared" si="1"/>
        <v>#REF!</v>
      </c>
      <c r="I23" s="2"/>
      <c r="P23" s="18"/>
      <c r="Q23" s="16"/>
      <c r="R23" s="16"/>
      <c r="S23" s="16"/>
      <c r="T23" s="2"/>
    </row>
    <row r="24" spans="1:20" x14ac:dyDescent="0.55000000000000004">
      <c r="A24" s="62"/>
      <c r="B24" s="119" t="s">
        <v>13</v>
      </c>
      <c r="C24" s="63">
        <v>41840</v>
      </c>
      <c r="D24" s="77" t="e">
        <f>#REF!</f>
        <v>#REF!</v>
      </c>
      <c r="E24" s="65" t="e">
        <f t="shared" si="0"/>
        <v>#REF!</v>
      </c>
      <c r="F24" s="66" t="e">
        <f>D24*F3</f>
        <v>#REF!</v>
      </c>
      <c r="G24" s="74">
        <v>9.3000000000029104</v>
      </c>
      <c r="H24" s="80" t="e">
        <f t="shared" si="1"/>
        <v>#REF!</v>
      </c>
      <c r="I24" s="2"/>
      <c r="P24" s="16"/>
      <c r="Q24" s="16"/>
      <c r="R24" s="16"/>
      <c r="S24" s="16"/>
      <c r="T24" s="2"/>
    </row>
    <row r="25" spans="1:20" x14ac:dyDescent="0.55000000000000004">
      <c r="A25" s="10"/>
      <c r="B25" s="120" t="s">
        <v>14</v>
      </c>
      <c r="C25" s="55">
        <v>41841</v>
      </c>
      <c r="D25" s="78" t="e">
        <f>#REF!</f>
        <v>#REF!</v>
      </c>
      <c r="E25" s="57" t="e">
        <f t="shared" si="0"/>
        <v>#REF!</v>
      </c>
      <c r="F25" s="58" t="e">
        <f>D25*F3</f>
        <v>#REF!</v>
      </c>
      <c r="G25" s="73">
        <v>6.8999999999978172</v>
      </c>
      <c r="H25" s="79" t="e">
        <f t="shared" si="1"/>
        <v>#REF!</v>
      </c>
      <c r="I25" s="2"/>
      <c r="P25" s="18"/>
      <c r="Q25" s="16"/>
      <c r="R25" s="16"/>
      <c r="S25" s="16"/>
      <c r="T25" s="2"/>
    </row>
    <row r="26" spans="1:20" x14ac:dyDescent="0.55000000000000004">
      <c r="A26" s="10"/>
      <c r="B26" s="119" t="s">
        <v>8</v>
      </c>
      <c r="C26" s="63">
        <v>41842</v>
      </c>
      <c r="D26" s="77" t="e">
        <f>#REF!</f>
        <v>#REF!</v>
      </c>
      <c r="E26" s="65" t="e">
        <f t="shared" si="0"/>
        <v>#REF!</v>
      </c>
      <c r="F26" s="66" t="e">
        <f>D26*F3</f>
        <v>#REF!</v>
      </c>
      <c r="G26" s="74">
        <v>7</v>
      </c>
      <c r="H26" s="80" t="e">
        <f t="shared" si="1"/>
        <v>#REF!</v>
      </c>
      <c r="I26" s="2"/>
      <c r="P26" s="16"/>
      <c r="Q26" s="16"/>
      <c r="R26" s="16"/>
      <c r="S26" s="16"/>
      <c r="T26" s="2"/>
    </row>
    <row r="27" spans="1:20" x14ac:dyDescent="0.55000000000000004">
      <c r="A27" s="10"/>
      <c r="B27" s="120" t="s">
        <v>9</v>
      </c>
      <c r="C27" s="55">
        <v>41843</v>
      </c>
      <c r="D27" s="78" t="e">
        <f>#REF!</f>
        <v>#REF!</v>
      </c>
      <c r="E27" s="57" t="e">
        <f t="shared" si="0"/>
        <v>#REF!</v>
      </c>
      <c r="F27" s="58" t="e">
        <f>D27*F3</f>
        <v>#REF!</v>
      </c>
      <c r="G27" s="73">
        <v>9.4000000000014552</v>
      </c>
      <c r="H27" s="79" t="e">
        <f t="shared" si="1"/>
        <v>#REF!</v>
      </c>
      <c r="I27" s="2"/>
      <c r="P27" s="16"/>
      <c r="Q27" s="16"/>
      <c r="R27" s="16"/>
      <c r="S27" s="16"/>
      <c r="T27" s="2"/>
    </row>
    <row r="28" spans="1:20" x14ac:dyDescent="0.55000000000000004">
      <c r="A28" s="10"/>
      <c r="B28" s="119" t="s">
        <v>10</v>
      </c>
      <c r="C28" s="63">
        <v>41844</v>
      </c>
      <c r="D28" s="77" t="e">
        <f>#REF!</f>
        <v>#REF!</v>
      </c>
      <c r="E28" s="65" t="e">
        <f t="shared" si="0"/>
        <v>#REF!</v>
      </c>
      <c r="F28" s="66" t="e">
        <f>D28*F3</f>
        <v>#REF!</v>
      </c>
      <c r="G28" s="74">
        <v>7.2000000000007276</v>
      </c>
      <c r="H28" s="80" t="e">
        <f t="shared" si="1"/>
        <v>#REF!</v>
      </c>
      <c r="I28" s="2"/>
      <c r="P28" s="16"/>
      <c r="Q28" s="16"/>
      <c r="R28" s="16"/>
      <c r="S28" s="16"/>
      <c r="T28" s="2"/>
    </row>
    <row r="29" spans="1:20" x14ac:dyDescent="0.55000000000000004">
      <c r="A29" s="10"/>
      <c r="B29" s="120" t="s">
        <v>11</v>
      </c>
      <c r="C29" s="55">
        <v>41845</v>
      </c>
      <c r="D29" s="78" t="e">
        <f>#REF!</f>
        <v>#REF!</v>
      </c>
      <c r="E29" s="57" t="e">
        <f t="shared" si="0"/>
        <v>#REF!</v>
      </c>
      <c r="F29" s="58" t="e">
        <f>D29*F3</f>
        <v>#REF!</v>
      </c>
      <c r="G29" s="73">
        <v>6.5</v>
      </c>
      <c r="H29" s="79" t="e">
        <f t="shared" si="1"/>
        <v>#REF!</v>
      </c>
      <c r="I29" s="2"/>
      <c r="P29" s="16"/>
      <c r="Q29" s="16"/>
      <c r="R29" s="16"/>
      <c r="S29" s="16"/>
      <c r="T29" s="2"/>
    </row>
    <row r="30" spans="1:20" x14ac:dyDescent="0.55000000000000004">
      <c r="A30" s="10"/>
      <c r="B30" s="119" t="s">
        <v>12</v>
      </c>
      <c r="C30" s="63">
        <v>41846</v>
      </c>
      <c r="D30" s="77" t="e">
        <f>#REF!</f>
        <v>#REF!</v>
      </c>
      <c r="E30" s="65" t="e">
        <f t="shared" si="0"/>
        <v>#REF!</v>
      </c>
      <c r="F30" s="66" t="e">
        <f>D30*F3</f>
        <v>#REF!</v>
      </c>
      <c r="G30" s="74">
        <v>9</v>
      </c>
      <c r="H30" s="80" t="e">
        <f t="shared" si="1"/>
        <v>#REF!</v>
      </c>
      <c r="I30" s="2"/>
      <c r="P30" s="16"/>
      <c r="Q30" s="16"/>
      <c r="R30" s="16"/>
      <c r="S30" s="16"/>
      <c r="T30" s="2"/>
    </row>
    <row r="31" spans="1:20" x14ac:dyDescent="0.55000000000000004">
      <c r="A31" s="10"/>
      <c r="B31" s="120" t="s">
        <v>13</v>
      </c>
      <c r="C31" s="55">
        <v>41847</v>
      </c>
      <c r="D31" s="78" t="e">
        <f>#REF!</f>
        <v>#REF!</v>
      </c>
      <c r="E31" s="57" t="e">
        <f t="shared" si="0"/>
        <v>#REF!</v>
      </c>
      <c r="F31" s="58" t="e">
        <f>D31*F3</f>
        <v>#REF!</v>
      </c>
      <c r="G31" s="73">
        <v>8.7999999999992724</v>
      </c>
      <c r="H31" s="79" t="e">
        <f t="shared" si="1"/>
        <v>#REF!</v>
      </c>
      <c r="I31" s="2"/>
      <c r="P31" s="18"/>
      <c r="Q31" s="26"/>
      <c r="R31" s="16"/>
      <c r="S31" s="16"/>
      <c r="T31" s="2"/>
    </row>
    <row r="32" spans="1:20" x14ac:dyDescent="0.55000000000000004">
      <c r="A32" s="10"/>
      <c r="B32" s="119" t="s">
        <v>14</v>
      </c>
      <c r="C32" s="63">
        <v>41848</v>
      </c>
      <c r="D32" s="77" t="e">
        <f>#REF!</f>
        <v>#REF!</v>
      </c>
      <c r="E32" s="65" t="e">
        <f t="shared" si="0"/>
        <v>#REF!</v>
      </c>
      <c r="F32" s="66" t="e">
        <f>D32*F3</f>
        <v>#REF!</v>
      </c>
      <c r="G32" s="74">
        <v>8.0999999999985448</v>
      </c>
      <c r="H32" s="80" t="e">
        <f t="shared" si="1"/>
        <v>#REF!</v>
      </c>
      <c r="I32" s="2"/>
      <c r="P32" s="16"/>
      <c r="Q32" s="16"/>
      <c r="R32" s="16"/>
      <c r="S32" s="16"/>
      <c r="T32" s="2"/>
    </row>
    <row r="33" spans="1:20" x14ac:dyDescent="0.55000000000000004">
      <c r="A33" s="10"/>
      <c r="B33" s="120" t="s">
        <v>8</v>
      </c>
      <c r="C33" s="55">
        <v>41849</v>
      </c>
      <c r="D33" s="78" t="e">
        <f>#REF!</f>
        <v>#REF!</v>
      </c>
      <c r="E33" s="57" t="e">
        <f t="shared" si="0"/>
        <v>#REF!</v>
      </c>
      <c r="F33" s="58" t="e">
        <f>D33*F3</f>
        <v>#REF!</v>
      </c>
      <c r="G33" s="73">
        <v>9.5</v>
      </c>
      <c r="H33" s="79" t="e">
        <f t="shared" si="1"/>
        <v>#REF!</v>
      </c>
      <c r="I33" s="2"/>
      <c r="P33" s="16"/>
      <c r="Q33" s="16"/>
      <c r="R33" s="16"/>
      <c r="S33" s="16"/>
      <c r="T33" s="2"/>
    </row>
    <row r="34" spans="1:20" x14ac:dyDescent="0.55000000000000004">
      <c r="A34" s="10"/>
      <c r="B34" s="119" t="s">
        <v>9</v>
      </c>
      <c r="C34" s="63">
        <v>41850</v>
      </c>
      <c r="D34" s="77" t="e">
        <f>#REF!</f>
        <v>#REF!</v>
      </c>
      <c r="E34" s="65" t="e">
        <f t="shared" si="0"/>
        <v>#REF!</v>
      </c>
      <c r="F34" s="66" t="e">
        <f>D34*F3</f>
        <v>#REF!</v>
      </c>
      <c r="G34" s="74">
        <v>14.799999999999272</v>
      </c>
      <c r="H34" s="80" t="e">
        <f t="shared" si="1"/>
        <v>#REF!</v>
      </c>
      <c r="I34" s="2"/>
      <c r="P34" s="18"/>
      <c r="Q34" s="16"/>
      <c r="R34" s="16"/>
      <c r="S34" s="16"/>
      <c r="T34" s="2"/>
    </row>
    <row r="35" spans="1:20" ht="14.7" thickBot="1" x14ac:dyDescent="0.6">
      <c r="A35" s="10"/>
      <c r="B35" s="121" t="s">
        <v>10</v>
      </c>
      <c r="C35" s="103">
        <v>41851</v>
      </c>
      <c r="D35" s="116" t="e">
        <f>#REF!</f>
        <v>#REF!</v>
      </c>
      <c r="E35" s="106" t="e">
        <f t="shared" si="0"/>
        <v>#REF!</v>
      </c>
      <c r="F35" s="107" t="e">
        <f>D35*F4</f>
        <v>#REF!</v>
      </c>
      <c r="G35" s="104">
        <v>10.400000000001455</v>
      </c>
      <c r="H35" s="112" t="e">
        <f t="shared" si="1"/>
        <v>#REF!</v>
      </c>
      <c r="I35" s="2"/>
      <c r="P35" s="18"/>
      <c r="Q35" s="16"/>
      <c r="R35" s="16"/>
      <c r="S35" s="16"/>
      <c r="T35" s="2"/>
    </row>
    <row r="36" spans="1:20" x14ac:dyDescent="0.55000000000000004">
      <c r="A36" s="10"/>
      <c r="B36" s="12"/>
      <c r="C36" s="17"/>
      <c r="D36" s="18"/>
      <c r="E36" s="18"/>
      <c r="F36" s="30"/>
      <c r="G36" s="88"/>
      <c r="Q36" s="18"/>
      <c r="R36" s="16"/>
    </row>
    <row r="37" spans="1:20" ht="16.8" x14ac:dyDescent="0.6">
      <c r="A37" s="13"/>
      <c r="B37" s="13"/>
      <c r="C37" s="15" t="s">
        <v>16</v>
      </c>
      <c r="D37" s="18" t="e">
        <f>SUM(D5:D36)</f>
        <v>#REF!</v>
      </c>
      <c r="E37" s="18"/>
      <c r="F37" s="29" t="e">
        <f>SUM(F5:F36)</f>
        <v>#REF!</v>
      </c>
      <c r="G37" s="88">
        <f>SUM(G5:G35)</f>
        <v>302.09999999999854</v>
      </c>
      <c r="H37" s="18" t="e">
        <f>SUM(H5:H36)</f>
        <v>#REF!</v>
      </c>
      <c r="I37" s="18"/>
      <c r="K37" s="92" t="s">
        <v>74</v>
      </c>
      <c r="L37" s="15"/>
      <c r="M37" s="15"/>
      <c r="N37" s="113">
        <v>20.9</v>
      </c>
      <c r="Q37" s="18"/>
      <c r="R37" s="16"/>
    </row>
    <row r="38" spans="1:20" x14ac:dyDescent="0.55000000000000004">
      <c r="A38" s="13"/>
      <c r="B38" s="13"/>
      <c r="C38" s="15" t="s">
        <v>7</v>
      </c>
      <c r="D38" s="18" t="e">
        <f>SUM(D36:D37)/16</f>
        <v>#REF!</v>
      </c>
      <c r="E38" s="18"/>
      <c r="F38" s="30"/>
      <c r="H38" s="83" t="e">
        <f>1-(G37/D37)</f>
        <v>#REF!</v>
      </c>
      <c r="I38" s="84"/>
      <c r="K38" s="15"/>
      <c r="L38" s="15"/>
      <c r="M38" s="15"/>
      <c r="N38" s="8"/>
    </row>
    <row r="39" spans="1:20" ht="16.8" x14ac:dyDescent="0.6">
      <c r="C39" s="15" t="s">
        <v>15</v>
      </c>
      <c r="D39" s="26" t="e">
        <f>D38/18</f>
        <v>#REF!</v>
      </c>
      <c r="E39" s="26"/>
      <c r="F39" s="29"/>
      <c r="G39" s="154">
        <f>G37/18/18</f>
        <v>0.93240740740740291</v>
      </c>
      <c r="J39" s="48"/>
      <c r="K39" s="92" t="s">
        <v>75</v>
      </c>
      <c r="L39" s="15"/>
      <c r="M39" s="15"/>
      <c r="N39" s="113">
        <v>19.600000000000001</v>
      </c>
    </row>
    <row r="40" spans="1:20" x14ac:dyDescent="0.55000000000000004">
      <c r="C40" s="15" t="s">
        <v>25</v>
      </c>
      <c r="D40" s="26"/>
      <c r="E40" s="26"/>
      <c r="F40" s="29">
        <v>7.88</v>
      </c>
      <c r="H40" s="146"/>
      <c r="J40" s="81"/>
      <c r="K40" s="82"/>
      <c r="L40" s="81"/>
      <c r="M40" s="7"/>
    </row>
    <row r="41" spans="1:20" x14ac:dyDescent="0.55000000000000004">
      <c r="F41" s="29"/>
    </row>
    <row r="42" spans="1:20" x14ac:dyDescent="0.55000000000000004">
      <c r="C42" s="32" t="s">
        <v>18</v>
      </c>
      <c r="E42" s="13"/>
      <c r="F42" s="29" t="e">
        <f>SUM(F37:F40)</f>
        <v>#REF!</v>
      </c>
      <c r="G42" s="149"/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2"/>
  <dimension ref="A2:T42"/>
  <sheetViews>
    <sheetView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3" width="11.41796875" style="2"/>
    <col min="4" max="4" width="14.41796875" style="2" bestFit="1" customWidth="1"/>
    <col min="5" max="5" width="13" style="10" customWidth="1"/>
    <col min="6" max="6" width="11.41796875" style="2" customWidth="1"/>
    <col min="7" max="7" width="14.41796875" style="90" bestFit="1" customWidth="1"/>
    <col min="8" max="9" width="11.41796875" style="10"/>
    <col min="10" max="18" width="11.41796875" style="2"/>
    <col min="19" max="20" width="11.41796875" style="10"/>
    <col min="21" max="16384" width="11.41796875" style="2"/>
  </cols>
  <sheetData>
    <row r="2" spans="1:20" x14ac:dyDescent="0.55000000000000004">
      <c r="D2" s="150" t="s">
        <v>76</v>
      </c>
      <c r="F2" s="10"/>
      <c r="G2" s="151" t="s">
        <v>77</v>
      </c>
    </row>
    <row r="3" spans="1:20" x14ac:dyDescent="0.55000000000000004">
      <c r="C3" s="15"/>
      <c r="D3" s="153" t="s">
        <v>51</v>
      </c>
      <c r="E3" s="20" t="s">
        <v>21</v>
      </c>
      <c r="F3" s="27">
        <v>0.26190000000000002</v>
      </c>
      <c r="G3" s="152" t="s">
        <v>42</v>
      </c>
      <c r="H3" s="8"/>
      <c r="I3" s="2"/>
      <c r="P3" s="15"/>
      <c r="Q3" s="16"/>
      <c r="R3" s="8"/>
      <c r="S3" s="8"/>
      <c r="T3" s="2"/>
    </row>
    <row r="4" spans="1:20" ht="14.7" thickBot="1" x14ac:dyDescent="0.6">
      <c r="C4" s="15"/>
      <c r="D4" s="16"/>
      <c r="E4" s="20"/>
      <c r="F4" s="27"/>
      <c r="G4" s="16"/>
      <c r="I4" s="2"/>
      <c r="P4" s="15"/>
      <c r="Q4" s="16"/>
      <c r="R4" s="10"/>
      <c r="T4" s="2"/>
    </row>
    <row r="5" spans="1:20" x14ac:dyDescent="0.55000000000000004">
      <c r="A5" s="12"/>
      <c r="B5" s="118" t="s">
        <v>11</v>
      </c>
      <c r="C5" s="93">
        <v>41852</v>
      </c>
      <c r="D5" s="114" t="e">
        <f>#REF!</f>
        <v>#REF!</v>
      </c>
      <c r="E5" s="96" t="e">
        <f t="shared" ref="E5:E8" si="0">D5/24</f>
        <v>#REF!</v>
      </c>
      <c r="F5" s="97" t="e">
        <f>D5*F3</f>
        <v>#REF!</v>
      </c>
      <c r="G5" s="94">
        <v>17.700000000000728</v>
      </c>
      <c r="H5" s="102" t="e">
        <f t="shared" ref="H5:H35" si="1">D5-G5</f>
        <v>#REF!</v>
      </c>
      <c r="I5" s="2"/>
      <c r="P5" s="18"/>
      <c r="Q5" s="18"/>
      <c r="R5" s="18"/>
      <c r="S5" s="18"/>
      <c r="T5" s="2"/>
    </row>
    <row r="6" spans="1:20" s="68" customFormat="1" x14ac:dyDescent="0.55000000000000004">
      <c r="A6" s="62"/>
      <c r="B6" s="119" t="s">
        <v>12</v>
      </c>
      <c r="C6" s="63">
        <v>41853</v>
      </c>
      <c r="D6" s="77" t="e">
        <f>#REF!</f>
        <v>#REF!</v>
      </c>
      <c r="E6" s="65" t="e">
        <f t="shared" si="0"/>
        <v>#REF!</v>
      </c>
      <c r="F6" s="66" t="e">
        <f>D6*F3</f>
        <v>#REF!</v>
      </c>
      <c r="G6" s="74">
        <v>11.5</v>
      </c>
      <c r="H6" s="80" t="e">
        <f t="shared" si="1"/>
        <v>#REF!</v>
      </c>
      <c r="P6" s="69"/>
      <c r="Q6" s="69"/>
      <c r="R6" s="64"/>
      <c r="S6" s="64"/>
    </row>
    <row r="7" spans="1:20" s="68" customFormat="1" x14ac:dyDescent="0.55000000000000004">
      <c r="A7" s="62"/>
      <c r="B7" s="120" t="s">
        <v>13</v>
      </c>
      <c r="C7" s="55">
        <v>41854</v>
      </c>
      <c r="D7" s="78" t="e">
        <f>#REF!</f>
        <v>#REF!</v>
      </c>
      <c r="E7" s="57" t="e">
        <f t="shared" si="0"/>
        <v>#REF!</v>
      </c>
      <c r="F7" s="58" t="e">
        <f>D7*F3</f>
        <v>#REF!</v>
      </c>
      <c r="G7" s="73">
        <v>10.5</v>
      </c>
      <c r="H7" s="79" t="e">
        <f t="shared" si="1"/>
        <v>#REF!</v>
      </c>
      <c r="P7" s="69"/>
      <c r="Q7" s="69"/>
      <c r="R7" s="64"/>
      <c r="S7" s="64"/>
    </row>
    <row r="8" spans="1:20" s="68" customFormat="1" x14ac:dyDescent="0.55000000000000004">
      <c r="A8" s="62"/>
      <c r="B8" s="119" t="s">
        <v>14</v>
      </c>
      <c r="C8" s="63">
        <v>41855</v>
      </c>
      <c r="D8" s="77" t="e">
        <f>#REF!</f>
        <v>#REF!</v>
      </c>
      <c r="E8" s="65" t="e">
        <f t="shared" si="0"/>
        <v>#REF!</v>
      </c>
      <c r="F8" s="66" t="e">
        <f>D8*F3</f>
        <v>#REF!</v>
      </c>
      <c r="G8" s="74">
        <v>10.299999999999272</v>
      </c>
      <c r="H8" s="80" t="e">
        <f t="shared" si="1"/>
        <v>#REF!</v>
      </c>
      <c r="P8" s="69"/>
      <c r="Q8" s="64"/>
      <c r="R8" s="64"/>
      <c r="S8" s="64"/>
    </row>
    <row r="9" spans="1:20" s="68" customFormat="1" x14ac:dyDescent="0.55000000000000004">
      <c r="A9" s="62"/>
      <c r="B9" s="120" t="s">
        <v>8</v>
      </c>
      <c r="C9" s="55">
        <v>41856</v>
      </c>
      <c r="D9" s="78" t="e">
        <f>#REF!</f>
        <v>#REF!</v>
      </c>
      <c r="E9" s="57" t="e">
        <f t="shared" ref="E9" si="2">D9/24</f>
        <v>#REF!</v>
      </c>
      <c r="F9" s="58" t="e">
        <f>D9*F3</f>
        <v>#REF!</v>
      </c>
      <c r="G9" s="73">
        <v>9.0999999999985448</v>
      </c>
      <c r="H9" s="144" t="e">
        <f t="shared" si="1"/>
        <v>#REF!</v>
      </c>
      <c r="P9" s="64"/>
      <c r="Q9" s="69"/>
      <c r="R9" s="64"/>
      <c r="S9" s="64"/>
    </row>
    <row r="10" spans="1:20" s="68" customFormat="1" x14ac:dyDescent="0.55000000000000004">
      <c r="A10" s="62"/>
      <c r="B10" s="119" t="s">
        <v>9</v>
      </c>
      <c r="C10" s="63">
        <v>41857</v>
      </c>
      <c r="D10" s="77" t="e">
        <f>#REF!</f>
        <v>#REF!</v>
      </c>
      <c r="E10" s="65" t="e">
        <f t="shared" ref="E10:E11" si="3">D10/24</f>
        <v>#REF!</v>
      </c>
      <c r="F10" s="66" t="e">
        <f>D10*F3</f>
        <v>#REF!</v>
      </c>
      <c r="G10" s="74">
        <v>9.7000000000007276</v>
      </c>
      <c r="H10" s="145" t="e">
        <f t="shared" si="1"/>
        <v>#REF!</v>
      </c>
      <c r="P10" s="69"/>
      <c r="Q10" s="69"/>
      <c r="R10" s="64"/>
      <c r="S10" s="64"/>
    </row>
    <row r="11" spans="1:20" s="68" customFormat="1" x14ac:dyDescent="0.55000000000000004">
      <c r="A11" s="62"/>
      <c r="B11" s="120" t="s">
        <v>10</v>
      </c>
      <c r="C11" s="55">
        <v>41858</v>
      </c>
      <c r="D11" s="78" t="e">
        <f>#REF!</f>
        <v>#REF!</v>
      </c>
      <c r="E11" s="57" t="e">
        <f t="shared" si="3"/>
        <v>#REF!</v>
      </c>
      <c r="F11" s="58" t="e">
        <f>D11*F3</f>
        <v>#REF!</v>
      </c>
      <c r="G11" s="73">
        <v>8</v>
      </c>
      <c r="H11" s="144" t="e">
        <f t="shared" si="1"/>
        <v>#REF!</v>
      </c>
      <c r="P11" s="70"/>
      <c r="Q11" s="69"/>
      <c r="R11" s="64"/>
      <c r="S11" s="64"/>
    </row>
    <row r="12" spans="1:20" s="68" customFormat="1" x14ac:dyDescent="0.55000000000000004">
      <c r="A12" s="62"/>
      <c r="B12" s="119" t="s">
        <v>11</v>
      </c>
      <c r="C12" s="63">
        <v>41859</v>
      </c>
      <c r="D12" s="77" t="e">
        <f>#REF!</f>
        <v>#REF!</v>
      </c>
      <c r="E12" s="65" t="e">
        <f t="shared" ref="E12:E13" si="4">D12/24</f>
        <v>#REF!</v>
      </c>
      <c r="F12" s="66" t="e">
        <f>D12*F3</f>
        <v>#REF!</v>
      </c>
      <c r="G12" s="74">
        <v>7</v>
      </c>
      <c r="H12" s="145" t="e">
        <f t="shared" si="1"/>
        <v>#REF!</v>
      </c>
      <c r="P12" s="69"/>
      <c r="Q12" s="69"/>
      <c r="R12" s="64"/>
      <c r="S12" s="64"/>
    </row>
    <row r="13" spans="1:20" s="68" customFormat="1" x14ac:dyDescent="0.55000000000000004">
      <c r="A13" s="62"/>
      <c r="B13" s="120" t="s">
        <v>12</v>
      </c>
      <c r="C13" s="55">
        <v>41860</v>
      </c>
      <c r="D13" s="78" t="e">
        <f>#REF!</f>
        <v>#REF!</v>
      </c>
      <c r="E13" s="57" t="e">
        <f t="shared" si="4"/>
        <v>#REF!</v>
      </c>
      <c r="F13" s="58" t="e">
        <f>D13*F3</f>
        <v>#REF!</v>
      </c>
      <c r="G13" s="73">
        <v>12</v>
      </c>
      <c r="H13" s="144" t="e">
        <f t="shared" si="1"/>
        <v>#REF!</v>
      </c>
      <c r="P13" s="69"/>
      <c r="Q13" s="64"/>
      <c r="R13" s="64"/>
      <c r="S13" s="64"/>
    </row>
    <row r="14" spans="1:20" s="68" customFormat="1" x14ac:dyDescent="0.55000000000000004">
      <c r="A14" s="62"/>
      <c r="B14" s="119" t="s">
        <v>13</v>
      </c>
      <c r="C14" s="63">
        <v>41861</v>
      </c>
      <c r="D14" s="77" t="e">
        <f>#REF!</f>
        <v>#REF!</v>
      </c>
      <c r="E14" s="65" t="e">
        <f t="shared" ref="E14" si="5">D14/24</f>
        <v>#REF!</v>
      </c>
      <c r="F14" s="157" t="e">
        <f>D14*F3</f>
        <v>#REF!</v>
      </c>
      <c r="G14" s="74">
        <v>14</v>
      </c>
      <c r="H14" s="145" t="e">
        <f t="shared" si="1"/>
        <v>#REF!</v>
      </c>
      <c r="P14" s="69"/>
      <c r="Q14" s="64"/>
      <c r="R14" s="64"/>
      <c r="S14" s="64"/>
    </row>
    <row r="15" spans="1:20" s="68" customFormat="1" x14ac:dyDescent="0.55000000000000004">
      <c r="A15" s="62"/>
      <c r="B15" s="120" t="s">
        <v>14</v>
      </c>
      <c r="C15" s="55">
        <v>41862</v>
      </c>
      <c r="D15" s="78" t="e">
        <f>#REF!</f>
        <v>#REF!</v>
      </c>
      <c r="E15" s="57" t="e">
        <f t="shared" ref="E15" si="6">D15/24</f>
        <v>#REF!</v>
      </c>
      <c r="F15" s="58" t="e">
        <f>D15*F3</f>
        <v>#REF!</v>
      </c>
      <c r="G15" s="73">
        <v>7.5</v>
      </c>
      <c r="H15" s="144" t="e">
        <f t="shared" si="1"/>
        <v>#REF!</v>
      </c>
      <c r="P15" s="69"/>
      <c r="Q15" s="64"/>
      <c r="R15" s="64"/>
      <c r="S15" s="64"/>
    </row>
    <row r="16" spans="1:20" s="68" customFormat="1" x14ac:dyDescent="0.55000000000000004">
      <c r="A16" s="62"/>
      <c r="B16" s="119" t="s">
        <v>8</v>
      </c>
      <c r="C16" s="63">
        <v>41863</v>
      </c>
      <c r="D16" s="77" t="e">
        <f>#REF!</f>
        <v>#REF!</v>
      </c>
      <c r="E16" s="65" t="e">
        <f t="shared" ref="E16" si="7">D16/24</f>
        <v>#REF!</v>
      </c>
      <c r="F16" s="66" t="e">
        <f>D16*F3</f>
        <v>#REF!</v>
      </c>
      <c r="G16" s="74">
        <v>7.7999999999992724</v>
      </c>
      <c r="H16" s="145" t="e">
        <f t="shared" si="1"/>
        <v>#REF!</v>
      </c>
      <c r="P16" s="69"/>
      <c r="Q16" s="69"/>
      <c r="R16" s="69"/>
      <c r="S16" s="69"/>
    </row>
    <row r="17" spans="1:20" s="68" customFormat="1" x14ac:dyDescent="0.55000000000000004">
      <c r="A17" s="62"/>
      <c r="B17" s="120" t="s">
        <v>9</v>
      </c>
      <c r="C17" s="55">
        <v>41864</v>
      </c>
      <c r="D17" s="78" t="e">
        <f>#REF!</f>
        <v>#REF!</v>
      </c>
      <c r="E17" s="57" t="e">
        <f t="shared" ref="E17" si="8">D17/24</f>
        <v>#REF!</v>
      </c>
      <c r="F17" s="58" t="e">
        <f>D17*F3</f>
        <v>#REF!</v>
      </c>
      <c r="G17" s="73">
        <v>15</v>
      </c>
      <c r="H17" s="144" t="e">
        <f t="shared" si="1"/>
        <v>#REF!</v>
      </c>
      <c r="P17" s="69"/>
      <c r="Q17" s="69"/>
      <c r="R17" s="69"/>
      <c r="S17" s="69"/>
    </row>
    <row r="18" spans="1:20" s="68" customFormat="1" x14ac:dyDescent="0.55000000000000004">
      <c r="A18" s="62"/>
      <c r="B18" s="119" t="s">
        <v>10</v>
      </c>
      <c r="C18" s="63">
        <v>41865</v>
      </c>
      <c r="D18" s="77" t="e">
        <f>#REF!</f>
        <v>#REF!</v>
      </c>
      <c r="E18" s="65" t="e">
        <f t="shared" ref="E18" si="9">D18/24</f>
        <v>#REF!</v>
      </c>
      <c r="F18" s="66" t="e">
        <f>D18*F3</f>
        <v>#REF!</v>
      </c>
      <c r="G18" s="74">
        <v>10.80000000000291</v>
      </c>
      <c r="H18" s="145" t="e">
        <f t="shared" si="1"/>
        <v>#REF!</v>
      </c>
      <c r="P18" s="69"/>
      <c r="Q18" s="69"/>
      <c r="R18" s="69"/>
      <c r="S18" s="69"/>
    </row>
    <row r="19" spans="1:20" x14ac:dyDescent="0.55000000000000004">
      <c r="A19" s="10"/>
      <c r="B19" s="120" t="s">
        <v>11</v>
      </c>
      <c r="C19" s="55">
        <v>41866</v>
      </c>
      <c r="D19" s="78" t="e">
        <f>#REF!</f>
        <v>#REF!</v>
      </c>
      <c r="E19" s="57" t="e">
        <f t="shared" ref="E19" si="10">D19/24</f>
        <v>#REF!</v>
      </c>
      <c r="F19" s="58" t="e">
        <f>D19*F3</f>
        <v>#REF!</v>
      </c>
      <c r="G19" s="73">
        <v>8.5</v>
      </c>
      <c r="H19" s="144" t="e">
        <f t="shared" si="1"/>
        <v>#REF!</v>
      </c>
      <c r="I19" s="2"/>
      <c r="P19" s="16"/>
      <c r="Q19" s="18"/>
      <c r="R19" s="16"/>
      <c r="S19" s="16"/>
      <c r="T19" s="2"/>
    </row>
    <row r="20" spans="1:20" x14ac:dyDescent="0.55000000000000004">
      <c r="A20" s="10"/>
      <c r="B20" s="119" t="s">
        <v>12</v>
      </c>
      <c r="C20" s="63">
        <v>41867</v>
      </c>
      <c r="D20" s="77" t="e">
        <f>#REF!</f>
        <v>#REF!</v>
      </c>
      <c r="E20" s="65" t="e">
        <f t="shared" ref="E20:E22" si="11">D20/24</f>
        <v>#REF!</v>
      </c>
      <c r="F20" s="66" t="e">
        <f>D20*F3</f>
        <v>#REF!</v>
      </c>
      <c r="G20" s="74">
        <v>8.5</v>
      </c>
      <c r="H20" s="145" t="e">
        <f t="shared" si="1"/>
        <v>#REF!</v>
      </c>
      <c r="I20" s="2"/>
      <c r="P20" s="16"/>
      <c r="Q20" s="16"/>
      <c r="R20" s="18"/>
      <c r="S20" s="16"/>
      <c r="T20" s="2"/>
    </row>
    <row r="21" spans="1:20" x14ac:dyDescent="0.55000000000000004">
      <c r="A21" s="10"/>
      <c r="B21" s="120" t="s">
        <v>13</v>
      </c>
      <c r="C21" s="55">
        <v>41868</v>
      </c>
      <c r="D21" s="78" t="e">
        <f>#REF!</f>
        <v>#REF!</v>
      </c>
      <c r="E21" s="57" t="e">
        <f t="shared" si="11"/>
        <v>#REF!</v>
      </c>
      <c r="F21" s="58" t="e">
        <f>D21*F3</f>
        <v>#REF!</v>
      </c>
      <c r="G21" s="73">
        <v>10.399999999997817</v>
      </c>
      <c r="H21" s="144" t="e">
        <f t="shared" si="1"/>
        <v>#REF!</v>
      </c>
      <c r="I21" s="2"/>
      <c r="P21" s="16"/>
      <c r="Q21" s="16"/>
      <c r="R21" s="27"/>
      <c r="S21" s="16"/>
      <c r="T21" s="2"/>
    </row>
    <row r="22" spans="1:20" x14ac:dyDescent="0.55000000000000004">
      <c r="A22" s="10"/>
      <c r="B22" s="119" t="s">
        <v>14</v>
      </c>
      <c r="C22" s="63">
        <v>41869</v>
      </c>
      <c r="D22" s="77" t="e">
        <f>#REF!</f>
        <v>#REF!</v>
      </c>
      <c r="E22" s="65" t="e">
        <f t="shared" si="11"/>
        <v>#REF!</v>
      </c>
      <c r="F22" s="66" t="e">
        <f>D22*F3</f>
        <v>#REF!</v>
      </c>
      <c r="G22" s="74">
        <v>7.6000000000021828</v>
      </c>
      <c r="H22" s="145" t="e">
        <f t="shared" si="1"/>
        <v>#REF!</v>
      </c>
      <c r="I22" s="2"/>
      <c r="P22" s="16"/>
      <c r="Q22" s="16"/>
      <c r="R22" s="16"/>
      <c r="S22" s="16"/>
      <c r="T22" s="2"/>
    </row>
    <row r="23" spans="1:20" x14ac:dyDescent="0.55000000000000004">
      <c r="A23" s="10"/>
      <c r="B23" s="120" t="s">
        <v>8</v>
      </c>
      <c r="C23" s="55">
        <v>41870</v>
      </c>
      <c r="D23" s="78" t="e">
        <f>#REF!</f>
        <v>#REF!</v>
      </c>
      <c r="E23" s="57" t="e">
        <f t="shared" ref="E23:E24" si="12">D23/24</f>
        <v>#REF!</v>
      </c>
      <c r="F23" s="58" t="e">
        <f>D23*F3</f>
        <v>#REF!</v>
      </c>
      <c r="G23" s="73">
        <v>6.8999999999978172</v>
      </c>
      <c r="H23" s="144" t="e">
        <f t="shared" si="1"/>
        <v>#REF!</v>
      </c>
      <c r="I23" s="2"/>
      <c r="P23" s="18"/>
      <c r="Q23" s="16"/>
      <c r="R23" s="16"/>
      <c r="S23" s="16"/>
      <c r="T23" s="2"/>
    </row>
    <row r="24" spans="1:20" x14ac:dyDescent="0.55000000000000004">
      <c r="A24" s="62"/>
      <c r="B24" s="119" t="s">
        <v>9</v>
      </c>
      <c r="C24" s="63">
        <v>41871</v>
      </c>
      <c r="D24" s="77" t="e">
        <f>#REF!</f>
        <v>#REF!</v>
      </c>
      <c r="E24" s="65" t="e">
        <f t="shared" si="12"/>
        <v>#REF!</v>
      </c>
      <c r="F24" s="66" t="e">
        <f>D24*F3</f>
        <v>#REF!</v>
      </c>
      <c r="G24" s="74">
        <v>11.600000000002183</v>
      </c>
      <c r="H24" s="145" t="e">
        <f t="shared" si="1"/>
        <v>#REF!</v>
      </c>
      <c r="I24" s="2"/>
      <c r="P24" s="16"/>
      <c r="Q24" s="16"/>
      <c r="R24" s="16"/>
      <c r="S24" s="16"/>
      <c r="T24" s="2"/>
    </row>
    <row r="25" spans="1:20" x14ac:dyDescent="0.55000000000000004">
      <c r="A25" s="10"/>
      <c r="B25" s="120" t="s">
        <v>10</v>
      </c>
      <c r="C25" s="55">
        <v>41872</v>
      </c>
      <c r="D25" s="78" t="e">
        <f>#REF!</f>
        <v>#REF!</v>
      </c>
      <c r="E25" s="57" t="e">
        <f t="shared" ref="E25" si="13">D25/24</f>
        <v>#REF!</v>
      </c>
      <c r="F25" s="58" t="e">
        <f>D25*F3</f>
        <v>#REF!</v>
      </c>
      <c r="G25" s="73">
        <v>13.099999999998545</v>
      </c>
      <c r="H25" s="144" t="e">
        <f t="shared" si="1"/>
        <v>#REF!</v>
      </c>
      <c r="I25" s="2"/>
      <c r="P25" s="18"/>
      <c r="Q25" s="16"/>
      <c r="R25" s="16"/>
      <c r="S25" s="16"/>
      <c r="T25" s="2"/>
    </row>
    <row r="26" spans="1:20" x14ac:dyDescent="0.55000000000000004">
      <c r="A26" s="10"/>
      <c r="B26" s="119" t="s">
        <v>11</v>
      </c>
      <c r="C26" s="63">
        <v>41873</v>
      </c>
      <c r="D26" s="77" t="e">
        <f>#REF!</f>
        <v>#REF!</v>
      </c>
      <c r="E26" s="65" t="e">
        <f t="shared" ref="E26" si="14">D26/24</f>
        <v>#REF!</v>
      </c>
      <c r="F26" s="66" t="e">
        <f>D26*F3</f>
        <v>#REF!</v>
      </c>
      <c r="G26" s="74">
        <v>5.9000000000014552</v>
      </c>
      <c r="H26" s="145" t="e">
        <f t="shared" si="1"/>
        <v>#REF!</v>
      </c>
      <c r="I26" s="2"/>
      <c r="P26" s="16"/>
      <c r="Q26" s="16"/>
      <c r="R26" s="16"/>
      <c r="S26" s="16"/>
      <c r="T26" s="2"/>
    </row>
    <row r="27" spans="1:20" x14ac:dyDescent="0.55000000000000004">
      <c r="A27" s="10"/>
      <c r="B27" s="120" t="s">
        <v>12</v>
      </c>
      <c r="C27" s="55">
        <v>41874</v>
      </c>
      <c r="D27" s="78" t="e">
        <f>#REF!</f>
        <v>#REF!</v>
      </c>
      <c r="E27" s="57" t="e">
        <f t="shared" ref="E27" si="15">D27/24</f>
        <v>#REF!</v>
      </c>
      <c r="F27" s="58" t="e">
        <f>D27*F3</f>
        <v>#REF!</v>
      </c>
      <c r="G27" s="73">
        <v>12.69999999999709</v>
      </c>
      <c r="H27" s="144" t="e">
        <f t="shared" si="1"/>
        <v>#REF!</v>
      </c>
      <c r="I27" s="2"/>
      <c r="P27" s="16"/>
      <c r="Q27" s="16"/>
      <c r="R27" s="16"/>
      <c r="S27" s="16"/>
      <c r="T27" s="2"/>
    </row>
    <row r="28" spans="1:20" x14ac:dyDescent="0.55000000000000004">
      <c r="A28" s="10"/>
      <c r="B28" s="119" t="s">
        <v>13</v>
      </c>
      <c r="C28" s="63">
        <v>41875</v>
      </c>
      <c r="D28" s="77" t="e">
        <f>#REF!</f>
        <v>#REF!</v>
      </c>
      <c r="E28" s="65" t="e">
        <f t="shared" ref="E28" si="16">D28/24</f>
        <v>#REF!</v>
      </c>
      <c r="F28" s="66" t="e">
        <f>D28*F3</f>
        <v>#REF!</v>
      </c>
      <c r="G28" s="74">
        <v>7.6000000000021828</v>
      </c>
      <c r="H28" s="145" t="e">
        <f t="shared" si="1"/>
        <v>#REF!</v>
      </c>
      <c r="I28" s="2"/>
      <c r="P28" s="16"/>
      <c r="Q28" s="16"/>
      <c r="R28" s="16"/>
      <c r="S28" s="16"/>
      <c r="T28" s="2"/>
    </row>
    <row r="29" spans="1:20" x14ac:dyDescent="0.55000000000000004">
      <c r="A29" s="10"/>
      <c r="B29" s="120" t="s">
        <v>14</v>
      </c>
      <c r="C29" s="55">
        <v>41876</v>
      </c>
      <c r="D29" s="78" t="e">
        <f>#REF!</f>
        <v>#REF!</v>
      </c>
      <c r="E29" s="57" t="e">
        <f t="shared" ref="E29" si="17">D29/24</f>
        <v>#REF!</v>
      </c>
      <c r="F29" s="58" t="e">
        <f>D29*F3</f>
        <v>#REF!</v>
      </c>
      <c r="G29" s="73">
        <v>7.7000000000007276</v>
      </c>
      <c r="H29" s="144" t="e">
        <f t="shared" si="1"/>
        <v>#REF!</v>
      </c>
      <c r="I29" s="2"/>
      <c r="P29" s="16"/>
      <c r="Q29" s="16"/>
      <c r="R29" s="16"/>
      <c r="S29" s="16"/>
      <c r="T29" s="2"/>
    </row>
    <row r="30" spans="1:20" x14ac:dyDescent="0.55000000000000004">
      <c r="A30" s="10"/>
      <c r="B30" s="119" t="s">
        <v>8</v>
      </c>
      <c r="C30" s="63">
        <v>41877</v>
      </c>
      <c r="D30" s="77" t="e">
        <f>#REF!</f>
        <v>#REF!</v>
      </c>
      <c r="E30" s="65" t="e">
        <f t="shared" ref="E30" si="18">D30/24</f>
        <v>#REF!</v>
      </c>
      <c r="F30" s="66" t="e">
        <f>D30*F3</f>
        <v>#REF!</v>
      </c>
      <c r="G30" s="74">
        <v>12.099999999998545</v>
      </c>
      <c r="H30" s="145" t="e">
        <f t="shared" si="1"/>
        <v>#REF!</v>
      </c>
      <c r="I30" s="2"/>
      <c r="P30" s="16"/>
      <c r="Q30" s="16"/>
      <c r="R30" s="16"/>
      <c r="S30" s="16"/>
      <c r="T30" s="2"/>
    </row>
    <row r="31" spans="1:20" x14ac:dyDescent="0.55000000000000004">
      <c r="A31" s="10"/>
      <c r="B31" s="120" t="s">
        <v>9</v>
      </c>
      <c r="C31" s="55">
        <v>41878</v>
      </c>
      <c r="D31" s="78" t="e">
        <f>#REF!</f>
        <v>#REF!</v>
      </c>
      <c r="E31" s="57" t="e">
        <f t="shared" ref="E31" si="19">D31/24</f>
        <v>#REF!</v>
      </c>
      <c r="F31" s="58" t="e">
        <f>D31*F3</f>
        <v>#REF!</v>
      </c>
      <c r="G31" s="73">
        <v>11.5</v>
      </c>
      <c r="H31" s="144" t="e">
        <f t="shared" si="1"/>
        <v>#REF!</v>
      </c>
      <c r="I31" s="2"/>
      <c r="P31" s="18"/>
      <c r="Q31" s="26"/>
      <c r="R31" s="16"/>
      <c r="S31" s="16"/>
      <c r="T31" s="2"/>
    </row>
    <row r="32" spans="1:20" x14ac:dyDescent="0.55000000000000004">
      <c r="A32" s="10"/>
      <c r="B32" s="119" t="s">
        <v>10</v>
      </c>
      <c r="C32" s="63">
        <v>41879</v>
      </c>
      <c r="D32" s="77" t="e">
        <f>#REF!</f>
        <v>#REF!</v>
      </c>
      <c r="E32" s="65" t="e">
        <f t="shared" ref="E32" si="20">D32/24</f>
        <v>#REF!</v>
      </c>
      <c r="F32" s="66" t="e">
        <f>D32*F3</f>
        <v>#REF!</v>
      </c>
      <c r="G32" s="74">
        <v>11.5</v>
      </c>
      <c r="H32" s="145" t="e">
        <f t="shared" si="1"/>
        <v>#REF!</v>
      </c>
      <c r="I32" s="2"/>
      <c r="P32" s="16"/>
      <c r="Q32" s="16"/>
      <c r="R32" s="16"/>
      <c r="S32" s="16"/>
      <c r="T32" s="2"/>
    </row>
    <row r="33" spans="1:20" x14ac:dyDescent="0.55000000000000004">
      <c r="A33" s="10"/>
      <c r="B33" s="120" t="s">
        <v>11</v>
      </c>
      <c r="C33" s="55">
        <v>41880</v>
      </c>
      <c r="D33" s="78" t="e">
        <f>#REF!</f>
        <v>#REF!</v>
      </c>
      <c r="E33" s="57" t="e">
        <f t="shared" ref="E33" si="21">D33/24</f>
        <v>#REF!</v>
      </c>
      <c r="F33" s="58" t="e">
        <f>D33*F3</f>
        <v>#REF!</v>
      </c>
      <c r="G33" s="73">
        <v>8.7000000000007276</v>
      </c>
      <c r="H33" s="144" t="e">
        <f t="shared" si="1"/>
        <v>#REF!</v>
      </c>
      <c r="I33" s="2"/>
      <c r="P33" s="16"/>
      <c r="Q33" s="16"/>
      <c r="R33" s="16"/>
      <c r="S33" s="16"/>
      <c r="T33" s="2"/>
    </row>
    <row r="34" spans="1:20" x14ac:dyDescent="0.55000000000000004">
      <c r="A34" s="10"/>
      <c r="B34" s="119" t="s">
        <v>12</v>
      </c>
      <c r="C34" s="63">
        <v>41881</v>
      </c>
      <c r="D34" s="77" t="e">
        <f>#REF!</f>
        <v>#REF!</v>
      </c>
      <c r="E34" s="65" t="e">
        <f t="shared" ref="E34" si="22">D34/24</f>
        <v>#REF!</v>
      </c>
      <c r="F34" s="66" t="e">
        <f>D34*F3</f>
        <v>#REF!</v>
      </c>
      <c r="G34" s="74">
        <v>7.3999999999978172</v>
      </c>
      <c r="H34" s="145" t="e">
        <f t="shared" si="1"/>
        <v>#REF!</v>
      </c>
      <c r="I34" s="2"/>
      <c r="P34" s="18"/>
      <c r="Q34" s="16"/>
      <c r="R34" s="16"/>
      <c r="S34" s="16"/>
      <c r="T34" s="2"/>
    </row>
    <row r="35" spans="1:20" ht="14.7" thickBot="1" x14ac:dyDescent="0.6">
      <c r="A35" s="10"/>
      <c r="B35" s="121" t="s">
        <v>13</v>
      </c>
      <c r="C35" s="103">
        <v>41882</v>
      </c>
      <c r="D35" s="116" t="e">
        <f>#REF!</f>
        <v>#REF!</v>
      </c>
      <c r="E35" s="106" t="e">
        <f t="shared" ref="E35" si="23">D35/24</f>
        <v>#REF!</v>
      </c>
      <c r="F35" s="107" t="e">
        <f>D35*F4</f>
        <v>#REF!</v>
      </c>
      <c r="G35" s="104">
        <v>10.400000000001455</v>
      </c>
      <c r="H35" s="148" t="e">
        <f t="shared" si="1"/>
        <v>#REF!</v>
      </c>
      <c r="I35" s="2"/>
      <c r="P35" s="18"/>
      <c r="Q35" s="16"/>
      <c r="R35" s="16"/>
      <c r="S35" s="16"/>
      <c r="T35" s="2"/>
    </row>
    <row r="36" spans="1:20" x14ac:dyDescent="0.55000000000000004">
      <c r="A36" s="10"/>
      <c r="B36" s="12"/>
      <c r="C36" s="17"/>
      <c r="D36" s="18"/>
      <c r="E36" s="18"/>
      <c r="F36" s="30"/>
      <c r="G36" s="88"/>
      <c r="Q36" s="18"/>
      <c r="R36" s="16"/>
    </row>
    <row r="37" spans="1:20" ht="16.8" x14ac:dyDescent="0.6">
      <c r="A37" s="13"/>
      <c r="B37" s="13"/>
      <c r="C37" s="15" t="s">
        <v>16</v>
      </c>
      <c r="D37" s="18" t="e">
        <f>SUM(D5:D36)</f>
        <v>#REF!</v>
      </c>
      <c r="E37" s="18"/>
      <c r="F37" s="29" t="e">
        <f>SUM(F5:F36)</f>
        <v>#REF!</v>
      </c>
      <c r="G37" s="88">
        <f>SUM(G5:G34)</f>
        <v>302.59999999999854</v>
      </c>
      <c r="H37" s="18" t="e">
        <f>SUM(H5:H36)</f>
        <v>#REF!</v>
      </c>
      <c r="I37" s="18"/>
      <c r="K37" s="92" t="s">
        <v>78</v>
      </c>
      <c r="L37" s="15"/>
      <c r="M37" s="15"/>
      <c r="N37" s="113">
        <v>18.600000000000001</v>
      </c>
      <c r="Q37" s="18"/>
      <c r="R37" s="16"/>
    </row>
    <row r="38" spans="1:20" x14ac:dyDescent="0.55000000000000004">
      <c r="A38" s="13"/>
      <c r="B38" s="13"/>
      <c r="C38" s="15" t="s">
        <v>7</v>
      </c>
      <c r="D38" s="18" t="e">
        <f>SUM(D36:D37)/16</f>
        <v>#REF!</v>
      </c>
      <c r="E38" s="18"/>
      <c r="F38" s="30"/>
      <c r="H38" s="83" t="e">
        <f>1-(G37/D37)</f>
        <v>#REF!</v>
      </c>
      <c r="I38" s="84"/>
      <c r="K38" s="15"/>
      <c r="L38" s="15"/>
      <c r="M38" s="15"/>
      <c r="N38" s="8"/>
    </row>
    <row r="39" spans="1:20" ht="16.8" x14ac:dyDescent="0.6">
      <c r="C39" s="15" t="s">
        <v>15</v>
      </c>
      <c r="D39" s="26" t="e">
        <f>D38/18</f>
        <v>#REF!</v>
      </c>
      <c r="E39" s="26"/>
      <c r="F39" s="29"/>
      <c r="G39" s="154">
        <f>G37/18/18</f>
        <v>0.93395061728394624</v>
      </c>
      <c r="J39" s="48"/>
      <c r="K39" s="92" t="s">
        <v>79</v>
      </c>
      <c r="L39" s="15"/>
      <c r="M39" s="15"/>
      <c r="N39" s="113">
        <v>17</v>
      </c>
    </row>
    <row r="40" spans="1:20" x14ac:dyDescent="0.55000000000000004">
      <c r="C40" s="15" t="s">
        <v>25</v>
      </c>
      <c r="D40" s="26"/>
      <c r="E40" s="26"/>
      <c r="F40" s="29">
        <v>7.88</v>
      </c>
      <c r="H40" s="146"/>
      <c r="J40" s="81"/>
      <c r="K40" s="82"/>
      <c r="L40" s="81"/>
      <c r="M40" s="7"/>
    </row>
    <row r="41" spans="1:20" x14ac:dyDescent="0.55000000000000004">
      <c r="F41" s="29"/>
    </row>
    <row r="42" spans="1:20" x14ac:dyDescent="0.55000000000000004">
      <c r="C42" s="32" t="s">
        <v>18</v>
      </c>
      <c r="E42" s="13"/>
      <c r="F42" s="29" t="e">
        <f>F40+F37</f>
        <v>#REF!</v>
      </c>
      <c r="G42" s="149"/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3"/>
  <dimension ref="A2:T42"/>
  <sheetViews>
    <sheetView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3" width="11.41796875" style="2"/>
    <col min="4" max="4" width="14.41796875" style="2" bestFit="1" customWidth="1"/>
    <col min="5" max="5" width="13" style="10" customWidth="1"/>
    <col min="6" max="6" width="11.41796875" style="2" customWidth="1"/>
    <col min="7" max="7" width="14.41796875" style="90" bestFit="1" customWidth="1"/>
    <col min="8" max="8" width="11.41796875" style="10"/>
    <col min="9" max="9" width="12.20703125" style="16" bestFit="1" customWidth="1"/>
    <col min="10" max="18" width="11.41796875" style="2"/>
    <col min="19" max="20" width="11.41796875" style="10"/>
    <col min="21" max="16384" width="11.41796875" style="2"/>
  </cols>
  <sheetData>
    <row r="2" spans="1:20" x14ac:dyDescent="0.55000000000000004">
      <c r="D2" s="150" t="s">
        <v>82</v>
      </c>
      <c r="F2" s="10"/>
      <c r="G2" s="151" t="s">
        <v>83</v>
      </c>
    </row>
    <row r="3" spans="1:20" x14ac:dyDescent="0.55000000000000004">
      <c r="C3" s="15"/>
      <c r="D3" s="153" t="s">
        <v>51</v>
      </c>
      <c r="E3" s="20" t="s">
        <v>21</v>
      </c>
      <c r="F3" s="27">
        <v>0.26190000000000002</v>
      </c>
      <c r="G3" s="152" t="s">
        <v>42</v>
      </c>
      <c r="H3" s="8"/>
      <c r="I3" s="16" t="s">
        <v>88</v>
      </c>
      <c r="P3" s="15"/>
      <c r="Q3" s="16"/>
      <c r="R3" s="8"/>
      <c r="S3" s="8"/>
      <c r="T3" s="2"/>
    </row>
    <row r="4" spans="1:20" ht="14.7" thickBot="1" x14ac:dyDescent="0.6">
      <c r="C4" s="15"/>
      <c r="D4" s="16"/>
      <c r="E4" s="20"/>
      <c r="F4" s="27"/>
      <c r="G4" s="16"/>
      <c r="P4" s="15"/>
      <c r="Q4" s="16"/>
      <c r="R4" s="10"/>
      <c r="T4" s="2"/>
    </row>
    <row r="5" spans="1:20" x14ac:dyDescent="0.55000000000000004">
      <c r="A5" s="12"/>
      <c r="B5" s="118" t="s">
        <v>14</v>
      </c>
      <c r="C5" s="93">
        <v>41883</v>
      </c>
      <c r="D5" s="114" t="e">
        <f>#REF!</f>
        <v>#REF!</v>
      </c>
      <c r="E5" s="96" t="e">
        <f t="shared" ref="E5:E35" si="0">D5/24</f>
        <v>#REF!</v>
      </c>
      <c r="F5" s="97" t="e">
        <f>D5*F3</f>
        <v>#REF!</v>
      </c>
      <c r="G5" s="94">
        <v>10.299999999999272</v>
      </c>
      <c r="H5" s="101" t="e">
        <f t="shared" ref="H5:H28" si="1">D5-G5</f>
        <v>#REF!</v>
      </c>
      <c r="I5" s="166"/>
      <c r="P5" s="18"/>
      <c r="Q5" s="18"/>
      <c r="R5" s="18"/>
      <c r="S5" s="18"/>
      <c r="T5" s="2"/>
    </row>
    <row r="6" spans="1:20" s="68" customFormat="1" x14ac:dyDescent="0.55000000000000004">
      <c r="A6" s="62"/>
      <c r="B6" s="119" t="s">
        <v>8</v>
      </c>
      <c r="C6" s="63">
        <v>41884</v>
      </c>
      <c r="D6" s="77" t="e">
        <f>#REF!</f>
        <v>#REF!</v>
      </c>
      <c r="E6" s="65" t="e">
        <f t="shared" ref="E6" si="2">D6/24</f>
        <v>#REF!</v>
      </c>
      <c r="F6" s="66" t="e">
        <f>D6*F3</f>
        <v>#REF!</v>
      </c>
      <c r="G6" s="74">
        <v>10.700000000000728</v>
      </c>
      <c r="H6" s="64" t="e">
        <f t="shared" si="1"/>
        <v>#REF!</v>
      </c>
      <c r="I6" s="167"/>
      <c r="P6" s="69"/>
      <c r="Q6" s="69"/>
      <c r="R6" s="64"/>
      <c r="S6" s="64"/>
    </row>
    <row r="7" spans="1:20" s="68" customFormat="1" x14ac:dyDescent="0.55000000000000004">
      <c r="A7" s="62"/>
      <c r="B7" s="120" t="s">
        <v>9</v>
      </c>
      <c r="C7" s="55">
        <v>41885</v>
      </c>
      <c r="D7" s="78" t="e">
        <f>#REF!</f>
        <v>#REF!</v>
      </c>
      <c r="E7" s="57" t="e">
        <f t="shared" ref="E7" si="3">D7/24</f>
        <v>#REF!</v>
      </c>
      <c r="F7" s="58" t="e">
        <f>D7*F3</f>
        <v>#REF!</v>
      </c>
      <c r="G7" s="73">
        <v>12.900000000001455</v>
      </c>
      <c r="H7" s="56" t="e">
        <f t="shared" si="1"/>
        <v>#REF!</v>
      </c>
      <c r="I7" s="168"/>
      <c r="P7" s="69"/>
      <c r="Q7" s="69"/>
      <c r="R7" s="64"/>
      <c r="S7" s="64"/>
    </row>
    <row r="8" spans="1:20" s="68" customFormat="1" x14ac:dyDescent="0.55000000000000004">
      <c r="A8" s="62"/>
      <c r="B8" s="119" t="s">
        <v>10</v>
      </c>
      <c r="C8" s="63">
        <v>41886</v>
      </c>
      <c r="D8" s="77" t="e">
        <f>#REF!</f>
        <v>#REF!</v>
      </c>
      <c r="E8" s="65" t="e">
        <f t="shared" ref="E8" si="4">D8/24</f>
        <v>#REF!</v>
      </c>
      <c r="F8" s="66" t="e">
        <f>D8*F3</f>
        <v>#REF!</v>
      </c>
      <c r="G8" s="74">
        <v>8.7999999999992724</v>
      </c>
      <c r="H8" s="64" t="e">
        <f t="shared" si="1"/>
        <v>#REF!</v>
      </c>
      <c r="I8" s="167"/>
      <c r="P8" s="69"/>
      <c r="Q8" s="64"/>
      <c r="R8" s="64"/>
      <c r="S8" s="64"/>
    </row>
    <row r="9" spans="1:20" s="68" customFormat="1" x14ac:dyDescent="0.55000000000000004">
      <c r="A9" s="62"/>
      <c r="B9" s="120" t="s">
        <v>11</v>
      </c>
      <c r="C9" s="55">
        <v>41887</v>
      </c>
      <c r="D9" s="78" t="e">
        <f>#REF!</f>
        <v>#REF!</v>
      </c>
      <c r="E9" s="57" t="e">
        <f t="shared" ref="E9" si="5">D9/24</f>
        <v>#REF!</v>
      </c>
      <c r="F9" s="58" t="e">
        <f>D9*F3</f>
        <v>#REF!</v>
      </c>
      <c r="G9" s="73">
        <v>8</v>
      </c>
      <c r="H9" s="56" t="e">
        <f t="shared" si="1"/>
        <v>#REF!</v>
      </c>
      <c r="I9" s="168"/>
      <c r="P9" s="64"/>
      <c r="Q9" s="69"/>
      <c r="R9" s="64"/>
      <c r="S9" s="64"/>
    </row>
    <row r="10" spans="1:20" s="68" customFormat="1" x14ac:dyDescent="0.55000000000000004">
      <c r="A10" s="62"/>
      <c r="B10" s="119" t="s">
        <v>12</v>
      </c>
      <c r="C10" s="63">
        <v>41888</v>
      </c>
      <c r="D10" s="77" t="e">
        <f>#REF!</f>
        <v>#REF!</v>
      </c>
      <c r="E10" s="65" t="e">
        <f t="shared" ref="E10" si="6">D10/24</f>
        <v>#REF!</v>
      </c>
      <c r="F10" s="66" t="e">
        <f>D10*F3</f>
        <v>#REF!</v>
      </c>
      <c r="G10" s="74">
        <v>7.8999999999978172</v>
      </c>
      <c r="H10" s="64" t="e">
        <f t="shared" si="1"/>
        <v>#REF!</v>
      </c>
      <c r="I10" s="167"/>
      <c r="P10" s="69"/>
      <c r="Q10" s="69"/>
      <c r="R10" s="64"/>
      <c r="S10" s="64"/>
    </row>
    <row r="11" spans="1:20" s="68" customFormat="1" x14ac:dyDescent="0.55000000000000004">
      <c r="A11" s="62"/>
      <c r="B11" s="120" t="s">
        <v>13</v>
      </c>
      <c r="C11" s="55">
        <v>41889</v>
      </c>
      <c r="D11" s="78" t="e">
        <f>#REF!</f>
        <v>#REF!</v>
      </c>
      <c r="E11" s="57" t="e">
        <f t="shared" ref="E11:E12" si="7">D11/24</f>
        <v>#REF!</v>
      </c>
      <c r="F11" s="58" t="e">
        <f>D11*F3</f>
        <v>#REF!</v>
      </c>
      <c r="G11" s="73">
        <v>10.200000000000728</v>
      </c>
      <c r="H11" s="56" t="e">
        <f t="shared" si="1"/>
        <v>#REF!</v>
      </c>
      <c r="I11" s="168"/>
      <c r="P11" s="70"/>
      <c r="Q11" s="69"/>
      <c r="R11" s="64"/>
      <c r="S11" s="64"/>
    </row>
    <row r="12" spans="1:20" s="68" customFormat="1" x14ac:dyDescent="0.55000000000000004">
      <c r="A12" s="62"/>
      <c r="B12" s="119" t="s">
        <v>14</v>
      </c>
      <c r="C12" s="63">
        <v>41890</v>
      </c>
      <c r="D12" s="77" t="e">
        <f>#REF!</f>
        <v>#REF!</v>
      </c>
      <c r="E12" s="65" t="e">
        <f t="shared" si="7"/>
        <v>#REF!</v>
      </c>
      <c r="F12" s="66" t="e">
        <f>D12*F3</f>
        <v>#REF!</v>
      </c>
      <c r="G12" s="74">
        <v>9.2000000000007276</v>
      </c>
      <c r="H12" s="64" t="e">
        <f t="shared" si="1"/>
        <v>#REF!</v>
      </c>
      <c r="I12" s="167"/>
      <c r="P12" s="69"/>
      <c r="Q12" s="69"/>
      <c r="R12" s="64"/>
      <c r="S12" s="64"/>
    </row>
    <row r="13" spans="1:20" s="68" customFormat="1" x14ac:dyDescent="0.55000000000000004">
      <c r="A13" s="62"/>
      <c r="B13" s="120" t="s">
        <v>8</v>
      </c>
      <c r="C13" s="55">
        <v>41891</v>
      </c>
      <c r="D13" s="78" t="e">
        <f>#REF!</f>
        <v>#REF!</v>
      </c>
      <c r="E13" s="57" t="e">
        <f t="shared" ref="E13:E14" si="8">D13/24</f>
        <v>#REF!</v>
      </c>
      <c r="F13" s="58" t="e">
        <f>D13*F3</f>
        <v>#REF!</v>
      </c>
      <c r="G13" s="73">
        <v>9.2999999999992724</v>
      </c>
      <c r="H13" s="56" t="e">
        <f t="shared" si="1"/>
        <v>#REF!</v>
      </c>
      <c r="I13" s="168"/>
      <c r="P13" s="69"/>
      <c r="Q13" s="64"/>
      <c r="R13" s="64"/>
      <c r="S13" s="64"/>
    </row>
    <row r="14" spans="1:20" s="68" customFormat="1" x14ac:dyDescent="0.55000000000000004">
      <c r="A14" s="62"/>
      <c r="B14" s="119" t="s">
        <v>9</v>
      </c>
      <c r="C14" s="63">
        <v>41892</v>
      </c>
      <c r="D14" s="77" t="e">
        <f>#REF!</f>
        <v>#REF!</v>
      </c>
      <c r="E14" s="65" t="e">
        <f t="shared" si="8"/>
        <v>#REF!</v>
      </c>
      <c r="F14" s="157" t="e">
        <f>D14*F3</f>
        <v>#REF!</v>
      </c>
      <c r="G14" s="74">
        <v>13.5</v>
      </c>
      <c r="H14" s="64" t="e">
        <f t="shared" si="1"/>
        <v>#REF!</v>
      </c>
      <c r="I14" s="167"/>
      <c r="P14" s="69"/>
      <c r="Q14" s="64"/>
      <c r="R14" s="64"/>
      <c r="S14" s="64"/>
    </row>
    <row r="15" spans="1:20" s="68" customFormat="1" x14ac:dyDescent="0.55000000000000004">
      <c r="A15" s="62"/>
      <c r="B15" s="120" t="s">
        <v>10</v>
      </c>
      <c r="C15" s="55">
        <v>41893</v>
      </c>
      <c r="D15" s="78" t="e">
        <f>#REF!</f>
        <v>#REF!</v>
      </c>
      <c r="E15" s="57" t="e">
        <f t="shared" ref="E15" si="9">D15/24</f>
        <v>#REF!</v>
      </c>
      <c r="F15" s="58" t="e">
        <f>D15*F3</f>
        <v>#REF!</v>
      </c>
      <c r="G15" s="73">
        <v>13.5</v>
      </c>
      <c r="H15" s="56" t="e">
        <f t="shared" si="1"/>
        <v>#REF!</v>
      </c>
      <c r="I15" s="168"/>
      <c r="P15" s="69"/>
      <c r="Q15" s="64"/>
      <c r="R15" s="64"/>
      <c r="S15" s="64"/>
    </row>
    <row r="16" spans="1:20" s="68" customFormat="1" x14ac:dyDescent="0.55000000000000004">
      <c r="A16" s="62"/>
      <c r="B16" s="119" t="s">
        <v>11</v>
      </c>
      <c r="C16" s="63">
        <v>41894</v>
      </c>
      <c r="D16" s="77" t="e">
        <f>#REF!</f>
        <v>#REF!</v>
      </c>
      <c r="E16" s="65" t="e">
        <f t="shared" ref="E16:E19" si="10">D16/24</f>
        <v>#REF!</v>
      </c>
      <c r="F16" s="66" t="e">
        <f>D16*F3</f>
        <v>#REF!</v>
      </c>
      <c r="G16" s="74">
        <v>10.799999999999272</v>
      </c>
      <c r="H16" s="64" t="e">
        <f t="shared" si="1"/>
        <v>#REF!</v>
      </c>
      <c r="I16" s="167"/>
      <c r="P16" s="69"/>
      <c r="Q16" s="69"/>
      <c r="R16" s="69"/>
      <c r="S16" s="69"/>
    </row>
    <row r="17" spans="1:20" s="68" customFormat="1" x14ac:dyDescent="0.55000000000000004">
      <c r="A17" s="62"/>
      <c r="B17" s="120" t="s">
        <v>12</v>
      </c>
      <c r="C17" s="55">
        <v>41895</v>
      </c>
      <c r="D17" s="78" t="e">
        <f>#REF!</f>
        <v>#REF!</v>
      </c>
      <c r="E17" s="57" t="e">
        <f t="shared" si="10"/>
        <v>#REF!</v>
      </c>
      <c r="F17" s="58" t="e">
        <f>D17*F3</f>
        <v>#REF!</v>
      </c>
      <c r="G17" s="73">
        <v>11.80000000000291</v>
      </c>
      <c r="H17" s="56" t="e">
        <f t="shared" si="1"/>
        <v>#REF!</v>
      </c>
      <c r="I17" s="168"/>
      <c r="P17" s="69"/>
      <c r="Q17" s="69"/>
      <c r="R17" s="69"/>
      <c r="S17" s="69"/>
    </row>
    <row r="18" spans="1:20" s="68" customFormat="1" x14ac:dyDescent="0.55000000000000004">
      <c r="A18" s="62"/>
      <c r="B18" s="119" t="s">
        <v>13</v>
      </c>
      <c r="C18" s="63">
        <v>41896</v>
      </c>
      <c r="D18" s="77" t="e">
        <f>#REF!</f>
        <v>#REF!</v>
      </c>
      <c r="E18" s="65" t="e">
        <f t="shared" si="10"/>
        <v>#REF!</v>
      </c>
      <c r="F18" s="66" t="e">
        <f>D18*F3</f>
        <v>#REF!</v>
      </c>
      <c r="G18" s="74">
        <v>11.799999999999272</v>
      </c>
      <c r="H18" s="64" t="e">
        <f t="shared" si="1"/>
        <v>#REF!</v>
      </c>
      <c r="I18" s="167"/>
      <c r="P18" s="69"/>
      <c r="Q18" s="69"/>
      <c r="R18" s="69"/>
      <c r="S18" s="69"/>
    </row>
    <row r="19" spans="1:20" x14ac:dyDescent="0.55000000000000004">
      <c r="A19" s="10"/>
      <c r="B19" s="120" t="s">
        <v>14</v>
      </c>
      <c r="C19" s="55">
        <v>41897</v>
      </c>
      <c r="D19" s="78" t="e">
        <f>#REF!</f>
        <v>#REF!</v>
      </c>
      <c r="E19" s="57" t="e">
        <f t="shared" si="10"/>
        <v>#REF!</v>
      </c>
      <c r="F19" s="58" t="e">
        <f>D19*F3</f>
        <v>#REF!</v>
      </c>
      <c r="G19" s="73">
        <v>10.899999999997817</v>
      </c>
      <c r="H19" s="56" t="e">
        <f t="shared" si="1"/>
        <v>#REF!</v>
      </c>
      <c r="I19" s="168"/>
      <c r="P19" s="16"/>
      <c r="Q19" s="18"/>
      <c r="R19" s="16"/>
      <c r="S19" s="16"/>
      <c r="T19" s="2"/>
    </row>
    <row r="20" spans="1:20" x14ac:dyDescent="0.55000000000000004">
      <c r="A20" s="10"/>
      <c r="B20" s="119" t="s">
        <v>8</v>
      </c>
      <c r="C20" s="63">
        <v>41898</v>
      </c>
      <c r="D20" s="77" t="e">
        <f>#REF!</f>
        <v>#REF!</v>
      </c>
      <c r="E20" s="65" t="e">
        <f t="shared" ref="E20" si="11">D20/24</f>
        <v>#REF!</v>
      </c>
      <c r="F20" s="66" t="e">
        <f>D20*F3</f>
        <v>#REF!</v>
      </c>
      <c r="G20" s="74">
        <v>11</v>
      </c>
      <c r="H20" s="64" t="e">
        <f t="shared" si="1"/>
        <v>#REF!</v>
      </c>
      <c r="I20" s="165"/>
      <c r="P20" s="16"/>
      <c r="Q20" s="16"/>
      <c r="R20" s="18"/>
      <c r="S20" s="16"/>
      <c r="T20" s="2"/>
    </row>
    <row r="21" spans="1:20" x14ac:dyDescent="0.55000000000000004">
      <c r="A21" s="10"/>
      <c r="B21" s="120" t="s">
        <v>9</v>
      </c>
      <c r="C21" s="55">
        <v>41899</v>
      </c>
      <c r="D21" s="78" t="e">
        <f>#REF!</f>
        <v>#REF!</v>
      </c>
      <c r="E21" s="57" t="e">
        <f t="shared" ref="E21:E22" si="12">D21/24</f>
        <v>#REF!</v>
      </c>
      <c r="F21" s="58" t="e">
        <f>D21*F3</f>
        <v>#REF!</v>
      </c>
      <c r="G21" s="73">
        <v>10.600000000002183</v>
      </c>
      <c r="H21" s="56" t="e">
        <f t="shared" si="1"/>
        <v>#REF!</v>
      </c>
      <c r="I21" s="168"/>
      <c r="P21" s="16"/>
      <c r="Q21" s="16"/>
      <c r="R21" s="27"/>
      <c r="S21" s="16"/>
      <c r="T21" s="2"/>
    </row>
    <row r="22" spans="1:20" x14ac:dyDescent="0.55000000000000004">
      <c r="A22" s="10"/>
      <c r="B22" s="119" t="s">
        <v>10</v>
      </c>
      <c r="C22" s="63">
        <v>41900</v>
      </c>
      <c r="D22" s="77" t="e">
        <f>#REF!</f>
        <v>#REF!</v>
      </c>
      <c r="E22" s="65" t="e">
        <f t="shared" si="12"/>
        <v>#REF!</v>
      </c>
      <c r="F22" s="66" t="e">
        <f>D22*F3</f>
        <v>#REF!</v>
      </c>
      <c r="G22" s="74">
        <v>10.599999999998545</v>
      </c>
      <c r="H22" s="64" t="e">
        <f t="shared" si="1"/>
        <v>#REF!</v>
      </c>
      <c r="I22" s="165"/>
      <c r="P22" s="16"/>
      <c r="Q22" s="16"/>
      <c r="R22" s="16"/>
      <c r="S22" s="16"/>
      <c r="T22" s="2"/>
    </row>
    <row r="23" spans="1:20" x14ac:dyDescent="0.55000000000000004">
      <c r="A23" s="10"/>
      <c r="B23" s="120" t="s">
        <v>11</v>
      </c>
      <c r="C23" s="55">
        <v>41901</v>
      </c>
      <c r="D23" s="78" t="e">
        <f>#REF!</f>
        <v>#REF!</v>
      </c>
      <c r="E23" s="57" t="e">
        <f t="shared" ref="E23:E25" si="13">D23/24</f>
        <v>#REF!</v>
      </c>
      <c r="F23" s="58" t="e">
        <f>D23*F3</f>
        <v>#REF!</v>
      </c>
      <c r="G23" s="73">
        <v>16.799999999999272</v>
      </c>
      <c r="H23" s="56" t="e">
        <f t="shared" si="1"/>
        <v>#REF!</v>
      </c>
      <c r="I23" s="168"/>
      <c r="P23" s="18"/>
      <c r="Q23" s="16"/>
      <c r="R23" s="16"/>
      <c r="S23" s="16"/>
      <c r="T23" s="2"/>
    </row>
    <row r="24" spans="1:20" x14ac:dyDescent="0.55000000000000004">
      <c r="A24" s="62"/>
      <c r="B24" s="119" t="s">
        <v>12</v>
      </c>
      <c r="C24" s="63">
        <v>41902</v>
      </c>
      <c r="D24" s="77" t="e">
        <f>#REF!</f>
        <v>#REF!</v>
      </c>
      <c r="E24" s="65" t="e">
        <f t="shared" si="13"/>
        <v>#REF!</v>
      </c>
      <c r="F24" s="66" t="e">
        <f>D24*F3</f>
        <v>#REF!</v>
      </c>
      <c r="G24" s="74">
        <v>10.600000000002183</v>
      </c>
      <c r="H24" s="64" t="e">
        <f t="shared" si="1"/>
        <v>#REF!</v>
      </c>
      <c r="I24" s="165"/>
      <c r="P24" s="16"/>
      <c r="Q24" s="16"/>
      <c r="R24" s="16"/>
      <c r="S24" s="16"/>
      <c r="T24" s="2"/>
    </row>
    <row r="25" spans="1:20" x14ac:dyDescent="0.55000000000000004">
      <c r="A25" s="10"/>
      <c r="B25" s="120" t="s">
        <v>13</v>
      </c>
      <c r="C25" s="55">
        <v>41903</v>
      </c>
      <c r="D25" s="78" t="e">
        <f>#REF!</f>
        <v>#REF!</v>
      </c>
      <c r="E25" s="57" t="e">
        <f t="shared" si="13"/>
        <v>#REF!</v>
      </c>
      <c r="F25" s="58" t="e">
        <f>D25*F3</f>
        <v>#REF!</v>
      </c>
      <c r="G25" s="73">
        <v>11.899999999997817</v>
      </c>
      <c r="H25" s="56" t="e">
        <f t="shared" si="1"/>
        <v>#REF!</v>
      </c>
      <c r="I25" s="168"/>
      <c r="P25" s="18"/>
      <c r="Q25" s="16"/>
      <c r="R25" s="16"/>
      <c r="S25" s="16"/>
      <c r="T25" s="2"/>
    </row>
    <row r="26" spans="1:20" x14ac:dyDescent="0.55000000000000004">
      <c r="A26" s="10"/>
      <c r="B26" s="119" t="s">
        <v>14</v>
      </c>
      <c r="C26" s="63">
        <v>41904</v>
      </c>
      <c r="D26" s="77" t="e">
        <f>#REF!</f>
        <v>#REF!</v>
      </c>
      <c r="E26" s="65" t="e">
        <f t="shared" ref="E26" si="14">D26/24</f>
        <v>#REF!</v>
      </c>
      <c r="F26" s="66" t="e">
        <f>D26*F3</f>
        <v>#REF!</v>
      </c>
      <c r="G26" s="74">
        <v>8.8000000000029104</v>
      </c>
      <c r="H26" s="64" t="e">
        <f t="shared" si="1"/>
        <v>#REF!</v>
      </c>
      <c r="I26" s="165" t="e">
        <f>#REF!</f>
        <v>#REF!</v>
      </c>
      <c r="P26" s="16"/>
      <c r="Q26" s="16"/>
      <c r="R26" s="16"/>
      <c r="S26" s="16"/>
      <c r="T26" s="2"/>
    </row>
    <row r="27" spans="1:20" x14ac:dyDescent="0.55000000000000004">
      <c r="A27" s="10"/>
      <c r="B27" s="120" t="s">
        <v>8</v>
      </c>
      <c r="C27" s="55">
        <v>41905</v>
      </c>
      <c r="D27" s="78" t="e">
        <f>#REF!</f>
        <v>#REF!</v>
      </c>
      <c r="E27" s="57" t="e">
        <f t="shared" ref="E27:E28" si="15">D27/24</f>
        <v>#REF!</v>
      </c>
      <c r="F27" s="58" t="e">
        <f>D27*F3</f>
        <v>#REF!</v>
      </c>
      <c r="G27" s="73">
        <v>10.799999999999272</v>
      </c>
      <c r="H27" s="56" t="e">
        <f t="shared" si="1"/>
        <v>#REF!</v>
      </c>
      <c r="I27" s="168"/>
      <c r="P27" s="16"/>
      <c r="Q27" s="16"/>
      <c r="R27" s="16"/>
      <c r="S27" s="16"/>
      <c r="T27" s="2"/>
    </row>
    <row r="28" spans="1:20" x14ac:dyDescent="0.55000000000000004">
      <c r="A28" s="10"/>
      <c r="B28" s="119" t="s">
        <v>9</v>
      </c>
      <c r="C28" s="63">
        <v>41906</v>
      </c>
      <c r="D28" s="77" t="e">
        <f>#REF!</f>
        <v>#REF!</v>
      </c>
      <c r="E28" s="65" t="e">
        <f t="shared" si="15"/>
        <v>#REF!</v>
      </c>
      <c r="F28" s="66" t="e">
        <f>D28*F3</f>
        <v>#REF!</v>
      </c>
      <c r="G28" s="74">
        <v>17.200000000000728</v>
      </c>
      <c r="H28" s="64" t="e">
        <f t="shared" si="1"/>
        <v>#REF!</v>
      </c>
      <c r="I28" s="165">
        <v>0.61</v>
      </c>
      <c r="P28" s="16"/>
      <c r="Q28" s="16"/>
      <c r="R28" s="16"/>
      <c r="S28" s="16"/>
      <c r="T28" s="2"/>
    </row>
    <row r="29" spans="1:20" x14ac:dyDescent="0.55000000000000004">
      <c r="A29" s="10"/>
      <c r="B29" s="120" t="s">
        <v>10</v>
      </c>
      <c r="C29" s="55">
        <v>41907</v>
      </c>
      <c r="D29" s="78" t="e">
        <f>#REF!</f>
        <v>#REF!</v>
      </c>
      <c r="E29" s="57" t="e">
        <f t="shared" ref="E29" si="16">D29/24</f>
        <v>#REF!</v>
      </c>
      <c r="F29" s="58" t="e">
        <f>D29*F3</f>
        <v>#REF!</v>
      </c>
      <c r="G29" s="73">
        <v>11.19999999999709</v>
      </c>
      <c r="H29" s="56" t="e">
        <f t="shared" ref="H29:H30" si="17">D29-G29</f>
        <v>#REF!</v>
      </c>
      <c r="I29" s="168" t="e">
        <f>#REF!</f>
        <v>#REF!</v>
      </c>
      <c r="P29" s="16"/>
      <c r="Q29" s="16"/>
      <c r="R29" s="16"/>
      <c r="S29" s="16"/>
      <c r="T29" s="2"/>
    </row>
    <row r="30" spans="1:20" x14ac:dyDescent="0.55000000000000004">
      <c r="A30" s="10"/>
      <c r="B30" s="119" t="s">
        <v>11</v>
      </c>
      <c r="C30" s="63">
        <v>41908</v>
      </c>
      <c r="D30" s="77" t="e">
        <f>#REF!</f>
        <v>#REF!</v>
      </c>
      <c r="E30" s="65" t="e">
        <f t="shared" ref="E30" si="18">D30/24</f>
        <v>#REF!</v>
      </c>
      <c r="F30" s="66" t="e">
        <f>D30*F3</f>
        <v>#REF!</v>
      </c>
      <c r="G30" s="74">
        <v>7.1000000000021828</v>
      </c>
      <c r="H30" s="64" t="e">
        <f t="shared" si="17"/>
        <v>#REF!</v>
      </c>
      <c r="I30" s="167" t="e">
        <f>#REF!</f>
        <v>#REF!</v>
      </c>
      <c r="P30" s="16"/>
      <c r="Q30" s="16"/>
      <c r="R30" s="16"/>
      <c r="S30" s="16"/>
      <c r="T30" s="2"/>
    </row>
    <row r="31" spans="1:20" x14ac:dyDescent="0.55000000000000004">
      <c r="A31" s="10"/>
      <c r="B31" s="120" t="s">
        <v>12</v>
      </c>
      <c r="C31" s="55">
        <v>41909</v>
      </c>
      <c r="D31" s="78" t="e">
        <f>#REF!</f>
        <v>#REF!</v>
      </c>
      <c r="E31" s="57" t="e">
        <f t="shared" ref="E31" si="19">D31/24</f>
        <v>#REF!</v>
      </c>
      <c r="F31" s="58" t="e">
        <f>D31*F3</f>
        <v>#REF!</v>
      </c>
      <c r="G31" s="73">
        <v>10</v>
      </c>
      <c r="H31" s="56" t="e">
        <f t="shared" ref="H31" si="20">D31-G31</f>
        <v>#REF!</v>
      </c>
      <c r="I31" s="168" t="e">
        <f>#REF!</f>
        <v>#REF!</v>
      </c>
      <c r="P31" s="18"/>
      <c r="Q31" s="26"/>
      <c r="R31" s="16"/>
      <c r="S31" s="16"/>
      <c r="T31" s="2"/>
    </row>
    <row r="32" spans="1:20" x14ac:dyDescent="0.55000000000000004">
      <c r="A32" s="10"/>
      <c r="B32" s="119" t="s">
        <v>13</v>
      </c>
      <c r="C32" s="63">
        <v>41910</v>
      </c>
      <c r="D32" s="77" t="e">
        <f>#REF!</f>
        <v>#REF!</v>
      </c>
      <c r="E32" s="65" t="e">
        <f t="shared" ref="E32" si="21">D32/24</f>
        <v>#REF!</v>
      </c>
      <c r="F32" s="66" t="e">
        <f>D32*F3</f>
        <v>#REF!</v>
      </c>
      <c r="G32" s="74">
        <v>9.5</v>
      </c>
      <c r="H32" s="64" t="e">
        <f t="shared" ref="H32" si="22">D32-G32</f>
        <v>#REF!</v>
      </c>
      <c r="I32" s="167" t="e">
        <f>#REF!</f>
        <v>#REF!</v>
      </c>
      <c r="P32" s="16"/>
      <c r="Q32" s="16"/>
      <c r="R32" s="16"/>
      <c r="S32" s="16"/>
      <c r="T32" s="2"/>
    </row>
    <row r="33" spans="1:20" x14ac:dyDescent="0.55000000000000004">
      <c r="A33" s="10"/>
      <c r="B33" s="120" t="s">
        <v>14</v>
      </c>
      <c r="C33" s="55">
        <v>41911</v>
      </c>
      <c r="D33" s="78" t="e">
        <f>#REF!</f>
        <v>#REF!</v>
      </c>
      <c r="E33" s="57" t="e">
        <f t="shared" ref="E33" si="23">D33/24</f>
        <v>#REF!</v>
      </c>
      <c r="F33" s="58" t="e">
        <f>D33*F3</f>
        <v>#REF!</v>
      </c>
      <c r="G33" s="73">
        <v>9.2999999999992724</v>
      </c>
      <c r="H33" s="56" t="e">
        <f t="shared" ref="H33" si="24">D33-G33</f>
        <v>#REF!</v>
      </c>
      <c r="I33" s="168" t="e">
        <f>#REF!</f>
        <v>#REF!</v>
      </c>
      <c r="P33" s="16"/>
      <c r="Q33" s="16"/>
      <c r="R33" s="16"/>
      <c r="S33" s="16"/>
      <c r="T33" s="2"/>
    </row>
    <row r="34" spans="1:20" x14ac:dyDescent="0.55000000000000004">
      <c r="A34" s="10"/>
      <c r="B34" s="119" t="s">
        <v>8</v>
      </c>
      <c r="C34" s="63">
        <v>41912</v>
      </c>
      <c r="D34" s="77" t="e">
        <f>#REF!</f>
        <v>#REF!</v>
      </c>
      <c r="E34" s="65" t="e">
        <f t="shared" ref="E34" si="25">D34/24</f>
        <v>#REF!</v>
      </c>
      <c r="F34" s="66" t="e">
        <f>D34*F3</f>
        <v>#REF!</v>
      </c>
      <c r="G34" s="74">
        <v>7</v>
      </c>
      <c r="H34" s="64" t="e">
        <f t="shared" ref="H34" si="26">D34-G34</f>
        <v>#REF!</v>
      </c>
      <c r="I34" s="167" t="e">
        <f>#REF!</f>
        <v>#REF!</v>
      </c>
      <c r="P34" s="18"/>
      <c r="Q34" s="16"/>
      <c r="R34" s="16"/>
      <c r="S34" s="16"/>
      <c r="T34" s="2"/>
    </row>
    <row r="35" spans="1:20" ht="14.7" thickBot="1" x14ac:dyDescent="0.6">
      <c r="A35" s="10"/>
      <c r="B35" s="121"/>
      <c r="C35" s="103"/>
      <c r="D35" s="116"/>
      <c r="E35" s="106">
        <f t="shared" si="0"/>
        <v>0</v>
      </c>
      <c r="F35" s="107">
        <f>D35*F4</f>
        <v>0</v>
      </c>
      <c r="G35" s="104"/>
      <c r="H35" s="110"/>
      <c r="I35" s="169"/>
      <c r="P35" s="18"/>
      <c r="Q35" s="16"/>
      <c r="R35" s="16"/>
      <c r="S35" s="16"/>
      <c r="T35" s="2"/>
    </row>
    <row r="36" spans="1:20" x14ac:dyDescent="0.55000000000000004">
      <c r="A36" s="10"/>
      <c r="B36" s="12"/>
      <c r="C36" s="17"/>
      <c r="D36" s="18"/>
      <c r="E36" s="18"/>
      <c r="F36" s="30"/>
      <c r="G36" s="88"/>
      <c r="Q36" s="18"/>
      <c r="R36" s="16"/>
    </row>
    <row r="37" spans="1:20" ht="16.8" x14ac:dyDescent="0.6">
      <c r="A37" s="13"/>
      <c r="B37" s="13"/>
      <c r="C37" s="15" t="s">
        <v>16</v>
      </c>
      <c r="D37" s="18" t="e">
        <f>SUM(D5:D36)</f>
        <v>#REF!</v>
      </c>
      <c r="E37" s="18"/>
      <c r="F37" s="29" t="e">
        <f>SUM(F5:F36)</f>
        <v>#REF!</v>
      </c>
      <c r="G37" s="88">
        <f>SUM(G5:G34)</f>
        <v>322</v>
      </c>
      <c r="H37" s="18" t="e">
        <f>SUM(H5:H36)</f>
        <v>#REF!</v>
      </c>
      <c r="I37" s="18"/>
      <c r="K37" s="92" t="s">
        <v>80</v>
      </c>
      <c r="L37" s="15"/>
      <c r="M37" s="15"/>
      <c r="N37" s="113">
        <v>14.5</v>
      </c>
      <c r="Q37" s="18"/>
      <c r="R37" s="16"/>
    </row>
    <row r="38" spans="1:20" x14ac:dyDescent="0.55000000000000004">
      <c r="A38" s="13"/>
      <c r="B38" s="13"/>
      <c r="C38" s="15" t="s">
        <v>7</v>
      </c>
      <c r="D38" s="18" t="e">
        <f>SUM(D5:D32)/21</f>
        <v>#REF!</v>
      </c>
      <c r="E38" s="18"/>
      <c r="F38" s="30"/>
      <c r="G38" s="18">
        <f>SUM(G5:G32)/16</f>
        <v>19.106250000000045</v>
      </c>
      <c r="H38" s="83" t="e">
        <f>1-(G37/D37)</f>
        <v>#REF!</v>
      </c>
      <c r="I38" s="84"/>
      <c r="K38" s="15"/>
      <c r="L38" s="15"/>
      <c r="M38" s="15"/>
      <c r="N38" s="8"/>
    </row>
    <row r="39" spans="1:20" ht="16.8" x14ac:dyDescent="0.6">
      <c r="C39" s="15" t="s">
        <v>15</v>
      </c>
      <c r="D39" s="26" t="e">
        <f>D38/18</f>
        <v>#REF!</v>
      </c>
      <c r="E39" s="26"/>
      <c r="F39" s="29"/>
      <c r="G39" s="154">
        <f>G37/18/18</f>
        <v>0.99382716049382713</v>
      </c>
      <c r="J39" s="48"/>
      <c r="K39" s="92" t="s">
        <v>81</v>
      </c>
      <c r="L39" s="15"/>
      <c r="M39" s="15"/>
      <c r="N39" s="113">
        <v>15.3</v>
      </c>
    </row>
    <row r="40" spans="1:20" x14ac:dyDescent="0.55000000000000004">
      <c r="C40" s="15" t="s">
        <v>25</v>
      </c>
      <c r="D40" s="26"/>
      <c r="E40" s="26"/>
      <c r="F40" s="29">
        <v>7.88</v>
      </c>
      <c r="H40" s="146"/>
      <c r="I40" s="18"/>
      <c r="J40" s="81"/>
      <c r="K40" s="82"/>
      <c r="L40" s="81"/>
      <c r="M40" s="7"/>
    </row>
    <row r="41" spans="1:20" x14ac:dyDescent="0.55000000000000004">
      <c r="F41" s="29"/>
    </row>
    <row r="42" spans="1:20" x14ac:dyDescent="0.55000000000000004">
      <c r="C42" s="32" t="s">
        <v>18</v>
      </c>
      <c r="E42" s="13"/>
      <c r="F42" s="29" t="e">
        <f>SUM(F37:F40)</f>
        <v>#REF!</v>
      </c>
      <c r="G42" s="149"/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4"/>
  <dimension ref="A2:U42"/>
  <sheetViews>
    <sheetView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3" width="11.41796875" style="2"/>
    <col min="4" max="4" width="14.41796875" style="2" bestFit="1" customWidth="1"/>
    <col min="5" max="5" width="13" style="10" customWidth="1"/>
    <col min="6" max="6" width="11.41796875" style="2" customWidth="1"/>
    <col min="7" max="7" width="11.41796875" style="10" customWidth="1"/>
    <col min="8" max="8" width="14.41796875" style="90" bestFit="1" customWidth="1"/>
    <col min="9" max="9" width="11.41796875" style="10"/>
    <col min="10" max="10" width="12.20703125" style="16" bestFit="1" customWidth="1"/>
    <col min="11" max="19" width="11.41796875" style="2"/>
    <col min="20" max="21" width="11.41796875" style="10"/>
    <col min="22" max="16384" width="11.41796875" style="2"/>
  </cols>
  <sheetData>
    <row r="2" spans="1:21" x14ac:dyDescent="0.55000000000000004">
      <c r="D2" s="150" t="s">
        <v>89</v>
      </c>
      <c r="F2" s="10"/>
      <c r="H2" s="151" t="s">
        <v>90</v>
      </c>
    </row>
    <row r="3" spans="1:21" x14ac:dyDescent="0.55000000000000004">
      <c r="C3" s="15"/>
      <c r="D3" s="153" t="s">
        <v>51</v>
      </c>
      <c r="E3" s="20" t="s">
        <v>21</v>
      </c>
      <c r="F3" s="27">
        <v>0.26190000000000002</v>
      </c>
      <c r="G3" s="27"/>
      <c r="H3" s="152" t="s">
        <v>42</v>
      </c>
      <c r="I3" s="8"/>
      <c r="J3" s="16" t="s">
        <v>88</v>
      </c>
      <c r="Q3" s="15"/>
      <c r="R3" s="16"/>
      <c r="S3" s="8"/>
      <c r="T3" s="8"/>
      <c r="U3" s="2"/>
    </row>
    <row r="4" spans="1:21" ht="14.7" thickBot="1" x14ac:dyDescent="0.6">
      <c r="C4" s="15"/>
      <c r="D4" s="16"/>
      <c r="E4" s="20"/>
      <c r="F4" s="27"/>
      <c r="G4" s="27"/>
      <c r="H4" s="16"/>
      <c r="Q4" s="15"/>
      <c r="R4" s="16"/>
      <c r="S4" s="10"/>
      <c r="U4" s="2"/>
    </row>
    <row r="5" spans="1:21" x14ac:dyDescent="0.55000000000000004">
      <c r="A5" s="12"/>
      <c r="B5" s="118" t="s">
        <v>9</v>
      </c>
      <c r="C5" s="93">
        <v>41913</v>
      </c>
      <c r="D5" s="114" t="e">
        <f>#REF!</f>
        <v>#REF!</v>
      </c>
      <c r="E5" s="96" t="e">
        <f t="shared" ref="E5" si="0">D5/24</f>
        <v>#REF!</v>
      </c>
      <c r="F5" s="97" t="e">
        <f>D5*F3</f>
        <v>#REF!</v>
      </c>
      <c r="G5" s="174" t="s">
        <v>8</v>
      </c>
      <c r="H5" s="94">
        <v>13.400000000001455</v>
      </c>
      <c r="I5" s="101" t="e">
        <f t="shared" ref="I5" si="1">D5-H5</f>
        <v>#REF!</v>
      </c>
      <c r="J5" s="166" t="e">
        <f>#REF!</f>
        <v>#REF!</v>
      </c>
      <c r="Q5" s="18"/>
      <c r="R5" s="18"/>
      <c r="S5" s="18"/>
      <c r="T5" s="18"/>
      <c r="U5" s="2"/>
    </row>
    <row r="6" spans="1:21" s="68" customFormat="1" x14ac:dyDescent="0.55000000000000004">
      <c r="A6" s="62"/>
      <c r="B6" s="119" t="s">
        <v>10</v>
      </c>
      <c r="C6" s="63">
        <v>41914</v>
      </c>
      <c r="D6" s="77" t="e">
        <f>#REF!</f>
        <v>#REF!</v>
      </c>
      <c r="E6" s="65" t="e">
        <f t="shared" ref="E6" si="2">D6/24</f>
        <v>#REF!</v>
      </c>
      <c r="F6" s="66" t="e">
        <f>D6*F3</f>
        <v>#REF!</v>
      </c>
      <c r="G6" s="175" t="s">
        <v>9</v>
      </c>
      <c r="H6" s="74">
        <v>13.799999999999272</v>
      </c>
      <c r="I6" s="64" t="e">
        <f t="shared" ref="I6" si="3">D6-H6</f>
        <v>#REF!</v>
      </c>
      <c r="J6" s="167" t="e">
        <f>#REF!</f>
        <v>#REF!</v>
      </c>
      <c r="Q6" s="69"/>
      <c r="R6" s="69"/>
      <c r="S6" s="64"/>
      <c r="T6" s="64"/>
    </row>
    <row r="7" spans="1:21" s="68" customFormat="1" x14ac:dyDescent="0.55000000000000004">
      <c r="A7" s="62"/>
      <c r="B7" s="120" t="s">
        <v>11</v>
      </c>
      <c r="C7" s="55">
        <v>41915</v>
      </c>
      <c r="D7" s="78" t="e">
        <f>#REF!</f>
        <v>#REF!</v>
      </c>
      <c r="E7" s="171" t="e">
        <f t="shared" ref="E7" si="4">D7/24</f>
        <v>#REF!</v>
      </c>
      <c r="F7" s="170" t="e">
        <f>D7*F3</f>
        <v>#REF!</v>
      </c>
      <c r="G7" s="176" t="s">
        <v>10</v>
      </c>
      <c r="H7" s="73">
        <v>7.8999999999978172</v>
      </c>
      <c r="I7" s="89" t="e">
        <f t="shared" ref="I7" si="5">D7-H7</f>
        <v>#REF!</v>
      </c>
      <c r="J7" s="172" t="e">
        <f>#REF!</f>
        <v>#REF!</v>
      </c>
      <c r="Q7" s="69"/>
      <c r="R7" s="69"/>
      <c r="S7" s="64"/>
      <c r="T7" s="64"/>
    </row>
    <row r="8" spans="1:21" s="68" customFormat="1" x14ac:dyDescent="0.55000000000000004">
      <c r="A8" s="62"/>
      <c r="B8" s="119" t="s">
        <v>12</v>
      </c>
      <c r="C8" s="63">
        <v>41916</v>
      </c>
      <c r="D8" s="77" t="e">
        <f>#REF!</f>
        <v>#REF!</v>
      </c>
      <c r="E8" s="156" t="e">
        <f t="shared" ref="E8" si="6">D8/24</f>
        <v>#REF!</v>
      </c>
      <c r="F8" s="66" t="e">
        <f>D8*F3</f>
        <v>#REF!</v>
      </c>
      <c r="G8" s="175" t="s">
        <v>11</v>
      </c>
      <c r="H8" s="74">
        <v>10.700000000000728</v>
      </c>
      <c r="I8" s="87" t="e">
        <f t="shared" ref="I8" si="7">D8-H8</f>
        <v>#REF!</v>
      </c>
      <c r="J8" s="173" t="e">
        <f>#REF!</f>
        <v>#REF!</v>
      </c>
      <c r="Q8" s="69"/>
      <c r="R8" s="64"/>
      <c r="S8" s="64"/>
      <c r="T8" s="64"/>
    </row>
    <row r="9" spans="1:21" s="68" customFormat="1" x14ac:dyDescent="0.55000000000000004">
      <c r="A9" s="62"/>
      <c r="B9" s="120" t="s">
        <v>13</v>
      </c>
      <c r="C9" s="55">
        <v>41917</v>
      </c>
      <c r="D9" s="78" t="e">
        <f>#REF!</f>
        <v>#REF!</v>
      </c>
      <c r="E9" s="171" t="e">
        <f t="shared" ref="E9" si="8">D9/24</f>
        <v>#REF!</v>
      </c>
      <c r="F9" s="58" t="e">
        <f>D9*F3</f>
        <v>#REF!</v>
      </c>
      <c r="G9" s="176" t="s">
        <v>12</v>
      </c>
      <c r="H9" s="73">
        <v>8.2999999999992724</v>
      </c>
      <c r="I9" s="89" t="e">
        <f t="shared" ref="I9" si="9">D9-H9</f>
        <v>#REF!</v>
      </c>
      <c r="J9" s="172" t="e">
        <f>#REF!</f>
        <v>#REF!</v>
      </c>
      <c r="Q9" s="64"/>
      <c r="R9" s="69"/>
      <c r="S9" s="64"/>
      <c r="T9" s="64"/>
    </row>
    <row r="10" spans="1:21" s="68" customFormat="1" x14ac:dyDescent="0.55000000000000004">
      <c r="A10" s="62"/>
      <c r="B10" s="119" t="s">
        <v>14</v>
      </c>
      <c r="C10" s="63">
        <v>41918</v>
      </c>
      <c r="D10" s="77" t="e">
        <f>#REF!</f>
        <v>#REF!</v>
      </c>
      <c r="E10" s="156" t="e">
        <f t="shared" ref="E10" si="10">D10/24</f>
        <v>#REF!</v>
      </c>
      <c r="F10" s="66" t="e">
        <f>D10*F3</f>
        <v>#REF!</v>
      </c>
      <c r="G10" s="175" t="s">
        <v>13</v>
      </c>
      <c r="H10" s="74">
        <v>10.600000000002183</v>
      </c>
      <c r="I10" s="87" t="e">
        <f t="shared" ref="I10" si="11">D10-H10</f>
        <v>#REF!</v>
      </c>
      <c r="J10" s="173" t="e">
        <f>#REF!</f>
        <v>#REF!</v>
      </c>
      <c r="Q10" s="69"/>
      <c r="R10" s="69"/>
      <c r="S10" s="64"/>
      <c r="T10" s="64"/>
    </row>
    <row r="11" spans="1:21" s="68" customFormat="1" x14ac:dyDescent="0.55000000000000004">
      <c r="A11" s="62"/>
      <c r="B11" s="120" t="s">
        <v>8</v>
      </c>
      <c r="C11" s="55">
        <v>41919</v>
      </c>
      <c r="D11" s="78" t="e">
        <f>#REF!</f>
        <v>#REF!</v>
      </c>
      <c r="E11" s="171" t="e">
        <f t="shared" ref="E11" si="12">D11/24</f>
        <v>#REF!</v>
      </c>
      <c r="F11" s="58" t="e">
        <f>D11*F3</f>
        <v>#REF!</v>
      </c>
      <c r="G11" s="176" t="s">
        <v>14</v>
      </c>
      <c r="H11" s="73">
        <v>14.5</v>
      </c>
      <c r="I11" s="89" t="e">
        <f t="shared" ref="I11" si="13">D11-H11</f>
        <v>#REF!</v>
      </c>
      <c r="J11" s="172" t="e">
        <f>#REF!</f>
        <v>#REF!</v>
      </c>
      <c r="Q11" s="70"/>
      <c r="R11" s="69"/>
      <c r="S11" s="64"/>
      <c r="T11" s="64"/>
    </row>
    <row r="12" spans="1:21" s="68" customFormat="1" x14ac:dyDescent="0.55000000000000004">
      <c r="A12" s="62"/>
      <c r="B12" s="119" t="s">
        <v>9</v>
      </c>
      <c r="C12" s="63">
        <v>41920</v>
      </c>
      <c r="D12" s="77" t="e">
        <f>#REF!</f>
        <v>#REF!</v>
      </c>
      <c r="E12" s="156" t="e">
        <f t="shared" ref="E12" si="14">D12/24</f>
        <v>#REF!</v>
      </c>
      <c r="F12" s="66" t="e">
        <f>D12*F3</f>
        <v>#REF!</v>
      </c>
      <c r="G12" s="175" t="s">
        <v>8</v>
      </c>
      <c r="H12" s="74">
        <v>17.200000000000728</v>
      </c>
      <c r="I12" s="87" t="e">
        <f t="shared" ref="I12" si="15">D12-H12</f>
        <v>#REF!</v>
      </c>
      <c r="J12" s="173" t="e">
        <f>#REF!</f>
        <v>#REF!</v>
      </c>
      <c r="Q12" s="69"/>
      <c r="R12" s="69"/>
      <c r="S12" s="64"/>
      <c r="T12" s="64"/>
    </row>
    <row r="13" spans="1:21" s="68" customFormat="1" x14ac:dyDescent="0.55000000000000004">
      <c r="A13" s="62"/>
      <c r="B13" s="120" t="s">
        <v>10</v>
      </c>
      <c r="C13" s="55">
        <v>41921</v>
      </c>
      <c r="D13" s="78" t="e">
        <f>#REF!</f>
        <v>#REF!</v>
      </c>
      <c r="E13" s="171" t="e">
        <f t="shared" ref="E13" si="16">D13/24</f>
        <v>#REF!</v>
      </c>
      <c r="F13" s="58" t="e">
        <f>D13*F3</f>
        <v>#REF!</v>
      </c>
      <c r="G13" s="176" t="s">
        <v>9</v>
      </c>
      <c r="H13" s="73">
        <v>11.299999999999272</v>
      </c>
      <c r="I13" s="89" t="e">
        <f t="shared" ref="I13" si="17">D13-H13</f>
        <v>#REF!</v>
      </c>
      <c r="J13" s="172" t="e">
        <f>#REF!</f>
        <v>#REF!</v>
      </c>
      <c r="Q13" s="69"/>
      <c r="R13" s="64"/>
      <c r="S13" s="64"/>
      <c r="T13" s="64"/>
    </row>
    <row r="14" spans="1:21" s="68" customFormat="1" x14ac:dyDescent="0.55000000000000004">
      <c r="A14" s="62"/>
      <c r="B14" s="119" t="s">
        <v>11</v>
      </c>
      <c r="C14" s="63">
        <v>41922</v>
      </c>
      <c r="D14" s="77" t="e">
        <f>#REF!</f>
        <v>#REF!</v>
      </c>
      <c r="E14" s="156" t="e">
        <f t="shared" ref="E14:E15" si="18">D14/24</f>
        <v>#REF!</v>
      </c>
      <c r="F14" s="157" t="e">
        <f>D14*F3</f>
        <v>#REF!</v>
      </c>
      <c r="G14" s="175" t="s">
        <v>10</v>
      </c>
      <c r="H14" s="74">
        <v>13.099999999998545</v>
      </c>
      <c r="I14" s="87" t="e">
        <f t="shared" ref="I14:I15" si="19">D14-H14</f>
        <v>#REF!</v>
      </c>
      <c r="J14" s="173" t="e">
        <f>#REF!</f>
        <v>#REF!</v>
      </c>
      <c r="Q14" s="69"/>
      <c r="R14" s="64"/>
      <c r="S14" s="64"/>
      <c r="T14" s="64"/>
    </row>
    <row r="15" spans="1:21" s="68" customFormat="1" x14ac:dyDescent="0.55000000000000004">
      <c r="A15" s="62"/>
      <c r="B15" s="120" t="s">
        <v>12</v>
      </c>
      <c r="C15" s="55">
        <v>41923</v>
      </c>
      <c r="D15" s="78" t="e">
        <f>#REF!</f>
        <v>#REF!</v>
      </c>
      <c r="E15" s="171" t="e">
        <f t="shared" si="18"/>
        <v>#REF!</v>
      </c>
      <c r="F15" s="58" t="e">
        <f>D15*F3</f>
        <v>#REF!</v>
      </c>
      <c r="G15" s="176" t="s">
        <v>11</v>
      </c>
      <c r="H15" s="73">
        <v>11.400000000001455</v>
      </c>
      <c r="I15" s="89" t="e">
        <f t="shared" si="19"/>
        <v>#REF!</v>
      </c>
      <c r="J15" s="172" t="e">
        <f>#REF!</f>
        <v>#REF!</v>
      </c>
      <c r="Q15" s="69"/>
      <c r="R15" s="64"/>
      <c r="S15" s="64"/>
      <c r="T15" s="64"/>
    </row>
    <row r="16" spans="1:21" s="68" customFormat="1" x14ac:dyDescent="0.55000000000000004">
      <c r="A16" s="62"/>
      <c r="B16" s="119" t="s">
        <v>13</v>
      </c>
      <c r="C16" s="63">
        <v>41924</v>
      </c>
      <c r="D16" s="77" t="e">
        <f>#REF!</f>
        <v>#REF!</v>
      </c>
      <c r="E16" s="156" t="e">
        <f t="shared" ref="E16:E17" si="20">D16/24</f>
        <v>#REF!</v>
      </c>
      <c r="F16" s="66" t="e">
        <f>D16*F3</f>
        <v>#REF!</v>
      </c>
      <c r="G16" s="175" t="s">
        <v>12</v>
      </c>
      <c r="H16" s="74">
        <v>12.899999999997817</v>
      </c>
      <c r="I16" s="87" t="e">
        <f t="shared" ref="I16:I17" si="21">D16-H16</f>
        <v>#REF!</v>
      </c>
      <c r="J16" s="173" t="e">
        <f>#REF!</f>
        <v>#REF!</v>
      </c>
      <c r="Q16" s="69"/>
      <c r="R16" s="69"/>
      <c r="S16" s="69"/>
      <c r="T16" s="69"/>
    </row>
    <row r="17" spans="1:21" s="68" customFormat="1" x14ac:dyDescent="0.55000000000000004">
      <c r="A17" s="62"/>
      <c r="B17" s="120" t="s">
        <v>14</v>
      </c>
      <c r="C17" s="55">
        <v>41925</v>
      </c>
      <c r="D17" s="78" t="e">
        <f>#REF!</f>
        <v>#REF!</v>
      </c>
      <c r="E17" s="171" t="e">
        <f t="shared" si="20"/>
        <v>#REF!</v>
      </c>
      <c r="F17" s="58" t="e">
        <f>D17*F3</f>
        <v>#REF!</v>
      </c>
      <c r="G17" s="176" t="s">
        <v>13</v>
      </c>
      <c r="H17" s="73">
        <v>13.600000000002183</v>
      </c>
      <c r="I17" s="89" t="e">
        <f t="shared" si="21"/>
        <v>#REF!</v>
      </c>
      <c r="J17" s="172" t="e">
        <f>#REF!</f>
        <v>#REF!</v>
      </c>
      <c r="Q17" s="69"/>
      <c r="R17" s="69"/>
      <c r="S17" s="69"/>
      <c r="T17" s="69"/>
    </row>
    <row r="18" spans="1:21" s="68" customFormat="1" x14ac:dyDescent="0.55000000000000004">
      <c r="A18" s="62"/>
      <c r="B18" s="119" t="s">
        <v>8</v>
      </c>
      <c r="C18" s="63">
        <v>41926</v>
      </c>
      <c r="D18" s="77" t="e">
        <f>#REF!</f>
        <v>#REF!</v>
      </c>
      <c r="E18" s="156" t="e">
        <f t="shared" ref="E18" si="22">D18/24</f>
        <v>#REF!</v>
      </c>
      <c r="F18" s="66" t="e">
        <f>D18*F3</f>
        <v>#REF!</v>
      </c>
      <c r="G18" s="175" t="s">
        <v>14</v>
      </c>
      <c r="H18" s="74">
        <v>20.200000000000728</v>
      </c>
      <c r="I18" s="87" t="e">
        <f t="shared" ref="I18" si="23">D18-H18</f>
        <v>#REF!</v>
      </c>
      <c r="J18" s="173" t="e">
        <f>#REF!</f>
        <v>#REF!</v>
      </c>
      <c r="Q18" s="69"/>
      <c r="R18" s="69"/>
      <c r="S18" s="69"/>
      <c r="T18" s="69"/>
    </row>
    <row r="19" spans="1:21" x14ac:dyDescent="0.55000000000000004">
      <c r="A19" s="10"/>
      <c r="B19" s="120" t="s">
        <v>9</v>
      </c>
      <c r="C19" s="55">
        <v>41927</v>
      </c>
      <c r="D19" s="78" t="e">
        <f>#REF!</f>
        <v>#REF!</v>
      </c>
      <c r="E19" s="171" t="e">
        <f t="shared" ref="E19" si="24">D19/24</f>
        <v>#REF!</v>
      </c>
      <c r="F19" s="58" t="e">
        <f>D19*F3</f>
        <v>#REF!</v>
      </c>
      <c r="G19" s="176" t="s">
        <v>8</v>
      </c>
      <c r="H19" s="73">
        <v>12</v>
      </c>
      <c r="I19" s="89" t="e">
        <f t="shared" ref="I19" si="25">D19-H19</f>
        <v>#REF!</v>
      </c>
      <c r="J19" s="172" t="e">
        <f>#REF!</f>
        <v>#REF!</v>
      </c>
      <c r="Q19" s="16"/>
      <c r="R19" s="18"/>
      <c r="S19" s="16"/>
      <c r="T19" s="16"/>
      <c r="U19" s="2"/>
    </row>
    <row r="20" spans="1:21" x14ac:dyDescent="0.55000000000000004">
      <c r="A20" s="10"/>
      <c r="B20" s="119" t="s">
        <v>10</v>
      </c>
      <c r="C20" s="63">
        <v>41928</v>
      </c>
      <c r="D20" s="77" t="e">
        <f>#REF!</f>
        <v>#REF!</v>
      </c>
      <c r="E20" s="156" t="e">
        <f t="shared" ref="E20" si="26">D20/24</f>
        <v>#REF!</v>
      </c>
      <c r="F20" s="66" t="e">
        <f>D20*F3</f>
        <v>#REF!</v>
      </c>
      <c r="G20" s="175" t="s">
        <v>9</v>
      </c>
      <c r="H20" s="74">
        <v>10.899999999997817</v>
      </c>
      <c r="I20" s="87" t="e">
        <f t="shared" ref="I20" si="27">D20-H20</f>
        <v>#REF!</v>
      </c>
      <c r="J20" s="173" t="e">
        <f>#REF!</f>
        <v>#REF!</v>
      </c>
      <c r="Q20" s="16"/>
      <c r="R20" s="16"/>
      <c r="S20" s="18"/>
      <c r="T20" s="16"/>
      <c r="U20" s="2"/>
    </row>
    <row r="21" spans="1:21" x14ac:dyDescent="0.55000000000000004">
      <c r="A21" s="10"/>
      <c r="B21" s="120" t="s">
        <v>11</v>
      </c>
      <c r="C21" s="55">
        <v>41929</v>
      </c>
      <c r="D21" s="78" t="e">
        <f>#REF!</f>
        <v>#REF!</v>
      </c>
      <c r="E21" s="171" t="e">
        <f t="shared" ref="E21" si="28">D21/24</f>
        <v>#REF!</v>
      </c>
      <c r="F21" s="58" t="e">
        <f>D21*F3</f>
        <v>#REF!</v>
      </c>
      <c r="G21" s="176" t="s">
        <v>10</v>
      </c>
      <c r="H21" s="73">
        <v>10.600000000002183</v>
      </c>
      <c r="I21" s="89" t="e">
        <f t="shared" ref="I21" si="29">D21-H21</f>
        <v>#REF!</v>
      </c>
      <c r="J21" s="172" t="e">
        <f>#REF!</f>
        <v>#REF!</v>
      </c>
      <c r="Q21" s="16"/>
      <c r="R21" s="16"/>
      <c r="S21" s="27"/>
      <c r="T21" s="16"/>
      <c r="U21" s="2"/>
    </row>
    <row r="22" spans="1:21" x14ac:dyDescent="0.55000000000000004">
      <c r="A22" s="10"/>
      <c r="B22" s="119" t="s">
        <v>12</v>
      </c>
      <c r="C22" s="63">
        <v>41930</v>
      </c>
      <c r="D22" s="77" t="e">
        <f>#REF!</f>
        <v>#REF!</v>
      </c>
      <c r="E22" s="156" t="e">
        <f t="shared" ref="E22" si="30">D22/24</f>
        <v>#REF!</v>
      </c>
      <c r="F22" s="66" t="e">
        <f>D22*F3</f>
        <v>#REF!</v>
      </c>
      <c r="G22" s="175" t="s">
        <v>11</v>
      </c>
      <c r="H22" s="74">
        <v>9.7999999999992724</v>
      </c>
      <c r="I22" s="87" t="e">
        <f t="shared" ref="I22" si="31">D22-H22</f>
        <v>#REF!</v>
      </c>
      <c r="J22" s="173" t="e">
        <f>#REF!</f>
        <v>#REF!</v>
      </c>
      <c r="Q22" s="16"/>
      <c r="R22" s="16"/>
      <c r="S22" s="16"/>
      <c r="T22" s="16"/>
      <c r="U22" s="2"/>
    </row>
    <row r="23" spans="1:21" x14ac:dyDescent="0.55000000000000004">
      <c r="A23" s="10"/>
      <c r="B23" s="120" t="s">
        <v>13</v>
      </c>
      <c r="C23" s="55">
        <v>41931</v>
      </c>
      <c r="D23" s="78" t="e">
        <f>#REF!</f>
        <v>#REF!</v>
      </c>
      <c r="E23" s="171" t="e">
        <f t="shared" ref="E23" si="32">D23/24</f>
        <v>#REF!</v>
      </c>
      <c r="F23" s="58" t="e">
        <f>D23*F3</f>
        <v>#REF!</v>
      </c>
      <c r="G23" s="176" t="s">
        <v>12</v>
      </c>
      <c r="H23" s="73">
        <v>11.200000000000728</v>
      </c>
      <c r="I23" s="89" t="e">
        <f t="shared" ref="I23" si="33">D23-H23</f>
        <v>#REF!</v>
      </c>
      <c r="J23" s="172" t="e">
        <f>#REF!</f>
        <v>#REF!</v>
      </c>
      <c r="Q23" s="18"/>
      <c r="R23" s="16"/>
      <c r="S23" s="16"/>
      <c r="T23" s="16"/>
      <c r="U23" s="2"/>
    </row>
    <row r="24" spans="1:21" x14ac:dyDescent="0.55000000000000004">
      <c r="A24" s="62"/>
      <c r="B24" s="119" t="s">
        <v>14</v>
      </c>
      <c r="C24" s="63">
        <v>41932</v>
      </c>
      <c r="D24" s="77" t="e">
        <f>#REF!</f>
        <v>#REF!</v>
      </c>
      <c r="E24" s="156" t="e">
        <f t="shared" ref="E24:E25" si="34">D24/24</f>
        <v>#REF!</v>
      </c>
      <c r="F24" s="66" t="e">
        <f>D24*F3</f>
        <v>#REF!</v>
      </c>
      <c r="G24" s="175" t="s">
        <v>13</v>
      </c>
      <c r="H24" s="74">
        <v>11.099999999998545</v>
      </c>
      <c r="I24" s="87" t="e">
        <f t="shared" ref="I24:I25" si="35">D24-H24</f>
        <v>#REF!</v>
      </c>
      <c r="J24" s="173" t="e">
        <f>#REF!</f>
        <v>#REF!</v>
      </c>
      <c r="Q24" s="16"/>
      <c r="R24" s="16"/>
      <c r="S24" s="16"/>
      <c r="T24" s="16"/>
      <c r="U24" s="2"/>
    </row>
    <row r="25" spans="1:21" x14ac:dyDescent="0.55000000000000004">
      <c r="A25" s="10"/>
      <c r="B25" s="120" t="s">
        <v>8</v>
      </c>
      <c r="C25" s="55">
        <v>41933</v>
      </c>
      <c r="D25" s="78" t="e">
        <f>#REF!</f>
        <v>#REF!</v>
      </c>
      <c r="E25" s="171" t="e">
        <f t="shared" si="34"/>
        <v>#REF!</v>
      </c>
      <c r="F25" s="58" t="e">
        <f>D25*F3</f>
        <v>#REF!</v>
      </c>
      <c r="G25" s="176" t="s">
        <v>14</v>
      </c>
      <c r="H25" s="73">
        <v>12.400000000001455</v>
      </c>
      <c r="I25" s="89" t="e">
        <f t="shared" si="35"/>
        <v>#REF!</v>
      </c>
      <c r="J25" s="172" t="e">
        <f>#REF!</f>
        <v>#REF!</v>
      </c>
      <c r="Q25" s="18"/>
      <c r="R25" s="16"/>
      <c r="S25" s="16"/>
      <c r="T25" s="16"/>
      <c r="U25" s="2"/>
    </row>
    <row r="26" spans="1:21" x14ac:dyDescent="0.55000000000000004">
      <c r="A26" s="10"/>
      <c r="B26" s="119" t="s">
        <v>9</v>
      </c>
      <c r="C26" s="63">
        <v>41934</v>
      </c>
      <c r="D26" s="77" t="e">
        <f>#REF!</f>
        <v>#REF!</v>
      </c>
      <c r="E26" s="156" t="e">
        <f t="shared" ref="E26" si="36">D26/24</f>
        <v>#REF!</v>
      </c>
      <c r="F26" s="66" t="e">
        <f>D26*F3</f>
        <v>#REF!</v>
      </c>
      <c r="G26" s="175" t="s">
        <v>8</v>
      </c>
      <c r="H26" s="74">
        <v>13.399999999997817</v>
      </c>
      <c r="I26" s="87" t="e">
        <f t="shared" ref="I26" si="37">D26-H26</f>
        <v>#REF!</v>
      </c>
      <c r="J26" s="173" t="e">
        <f>#REF!</f>
        <v>#REF!</v>
      </c>
      <c r="Q26" s="16"/>
      <c r="R26" s="16"/>
      <c r="S26" s="16"/>
      <c r="T26" s="16"/>
      <c r="U26" s="2"/>
    </row>
    <row r="27" spans="1:21" x14ac:dyDescent="0.55000000000000004">
      <c r="A27" s="10"/>
      <c r="B27" s="120" t="s">
        <v>10</v>
      </c>
      <c r="C27" s="55">
        <v>41935</v>
      </c>
      <c r="D27" s="78" t="e">
        <f>#REF!</f>
        <v>#REF!</v>
      </c>
      <c r="E27" s="171" t="e">
        <f t="shared" ref="E27" si="38">D27/24</f>
        <v>#REF!</v>
      </c>
      <c r="F27" s="58" t="e">
        <f>D27*F3</f>
        <v>#REF!</v>
      </c>
      <c r="G27" s="176" t="s">
        <v>9</v>
      </c>
      <c r="H27" s="73">
        <v>8.7999999999992724</v>
      </c>
      <c r="I27" s="89" t="e">
        <f t="shared" ref="I27" si="39">D27-H27</f>
        <v>#REF!</v>
      </c>
      <c r="J27" s="172" t="e">
        <f>#REF!</f>
        <v>#REF!</v>
      </c>
      <c r="Q27" s="16"/>
      <c r="R27" s="16"/>
      <c r="S27" s="16"/>
      <c r="T27" s="16"/>
      <c r="U27" s="2"/>
    </row>
    <row r="28" spans="1:21" x14ac:dyDescent="0.55000000000000004">
      <c r="A28" s="10"/>
      <c r="B28" s="119" t="s">
        <v>11</v>
      </c>
      <c r="C28" s="63">
        <v>41936</v>
      </c>
      <c r="D28" s="77" t="e">
        <f>#REF!</f>
        <v>#REF!</v>
      </c>
      <c r="E28" s="156" t="e">
        <f t="shared" ref="E28" si="40">D28/24</f>
        <v>#REF!</v>
      </c>
      <c r="F28" s="66" t="e">
        <f>D28*F3</f>
        <v>#REF!</v>
      </c>
      <c r="G28" s="175" t="s">
        <v>10</v>
      </c>
      <c r="H28" s="74">
        <v>15.200000000000728</v>
      </c>
      <c r="I28" s="87" t="e">
        <f t="shared" ref="I28" si="41">D28-H28</f>
        <v>#REF!</v>
      </c>
      <c r="J28" s="173" t="e">
        <f>#REF!</f>
        <v>#REF!</v>
      </c>
      <c r="Q28" s="16"/>
      <c r="R28" s="16"/>
      <c r="S28" s="16"/>
      <c r="T28" s="16"/>
      <c r="U28" s="2"/>
    </row>
    <row r="29" spans="1:21" x14ac:dyDescent="0.55000000000000004">
      <c r="A29" s="10"/>
      <c r="B29" s="120" t="s">
        <v>12</v>
      </c>
      <c r="C29" s="55">
        <v>41937</v>
      </c>
      <c r="D29" s="78" t="e">
        <f>#REF!</f>
        <v>#REF!</v>
      </c>
      <c r="E29" s="171" t="e">
        <f t="shared" ref="E29" si="42">D29/24</f>
        <v>#REF!</v>
      </c>
      <c r="F29" s="58" t="e">
        <f>D29*F3</f>
        <v>#REF!</v>
      </c>
      <c r="G29" s="176" t="s">
        <v>11</v>
      </c>
      <c r="H29" s="73">
        <v>9.9000000000014552</v>
      </c>
      <c r="I29" s="89" t="e">
        <f t="shared" ref="I29" si="43">D29-H29</f>
        <v>#REF!</v>
      </c>
      <c r="J29" s="172" t="e">
        <f>#REF!</f>
        <v>#REF!</v>
      </c>
      <c r="Q29" s="16"/>
      <c r="R29" s="16"/>
      <c r="S29" s="16"/>
      <c r="T29" s="16"/>
      <c r="U29" s="2"/>
    </row>
    <row r="30" spans="1:21" x14ac:dyDescent="0.55000000000000004">
      <c r="A30" s="10"/>
      <c r="B30" s="119" t="s">
        <v>13</v>
      </c>
      <c r="C30" s="63">
        <v>41938</v>
      </c>
      <c r="D30" s="77" t="e">
        <f>#REF!</f>
        <v>#REF!</v>
      </c>
      <c r="E30" s="156" t="e">
        <f t="shared" ref="E30" si="44">D30/24</f>
        <v>#REF!</v>
      </c>
      <c r="F30" s="66" t="e">
        <f>D30*F3</f>
        <v>#REF!</v>
      </c>
      <c r="G30" s="175" t="s">
        <v>12</v>
      </c>
      <c r="H30" s="74">
        <v>10.700000000000728</v>
      </c>
      <c r="I30" s="87" t="e">
        <f t="shared" ref="I30:I31" si="45">D30-H30</f>
        <v>#REF!</v>
      </c>
      <c r="J30" s="173" t="e">
        <f>#REF!</f>
        <v>#REF!</v>
      </c>
      <c r="Q30" s="16"/>
      <c r="R30" s="16"/>
      <c r="S30" s="16"/>
      <c r="T30" s="16"/>
      <c r="U30" s="2"/>
    </row>
    <row r="31" spans="1:21" x14ac:dyDescent="0.55000000000000004">
      <c r="A31" s="10"/>
      <c r="B31" s="120" t="s">
        <v>14</v>
      </c>
      <c r="C31" s="55">
        <v>41939</v>
      </c>
      <c r="D31" s="78" t="e">
        <f>#REF!</f>
        <v>#REF!</v>
      </c>
      <c r="E31" s="171" t="e">
        <f t="shared" ref="E31" si="46">D31/24</f>
        <v>#REF!</v>
      </c>
      <c r="F31" s="58" t="e">
        <f>D31*F3</f>
        <v>#REF!</v>
      </c>
      <c r="G31" s="176" t="s">
        <v>13</v>
      </c>
      <c r="H31" s="73">
        <v>11.899999999997817</v>
      </c>
      <c r="I31" s="89" t="e">
        <f t="shared" si="45"/>
        <v>#REF!</v>
      </c>
      <c r="J31" s="172" t="e">
        <f>#REF!</f>
        <v>#REF!</v>
      </c>
      <c r="Q31" s="18"/>
      <c r="R31" s="26"/>
      <c r="S31" s="16"/>
      <c r="T31" s="16"/>
      <c r="U31" s="2"/>
    </row>
    <row r="32" spans="1:21" x14ac:dyDescent="0.55000000000000004">
      <c r="A32" s="10"/>
      <c r="B32" s="119" t="s">
        <v>8</v>
      </c>
      <c r="C32" s="63">
        <v>41940</v>
      </c>
      <c r="D32" s="77" t="e">
        <f>#REF!</f>
        <v>#REF!</v>
      </c>
      <c r="E32" s="156" t="e">
        <f t="shared" ref="E32" si="47">D32/24</f>
        <v>#REF!</v>
      </c>
      <c r="F32" s="66" t="e">
        <f>D32*F3</f>
        <v>#REF!</v>
      </c>
      <c r="G32" s="175" t="s">
        <v>14</v>
      </c>
      <c r="H32" s="74">
        <v>10.799999999999272</v>
      </c>
      <c r="I32" s="87" t="e">
        <f t="shared" ref="I32" si="48">D32-H32</f>
        <v>#REF!</v>
      </c>
      <c r="J32" s="173" t="e">
        <f>#REF!</f>
        <v>#REF!</v>
      </c>
      <c r="Q32" s="16"/>
      <c r="R32" s="16"/>
      <c r="S32" s="16"/>
      <c r="T32" s="16"/>
      <c r="U32" s="2"/>
    </row>
    <row r="33" spans="1:21" x14ac:dyDescent="0.55000000000000004">
      <c r="A33" s="10"/>
      <c r="B33" s="120" t="s">
        <v>9</v>
      </c>
      <c r="C33" s="55">
        <v>41941</v>
      </c>
      <c r="D33" s="78" t="e">
        <f>#REF!</f>
        <v>#REF!</v>
      </c>
      <c r="E33" s="171" t="e">
        <f t="shared" ref="E33:E34" si="49">D33/24</f>
        <v>#REF!</v>
      </c>
      <c r="F33" s="58" t="e">
        <f>D33*F3</f>
        <v>#REF!</v>
      </c>
      <c r="G33" s="176" t="s">
        <v>8</v>
      </c>
      <c r="H33" s="73">
        <v>15.100000000002183</v>
      </c>
      <c r="I33" s="89" t="e">
        <f t="shared" ref="I33:I34" si="50">D33-H33</f>
        <v>#REF!</v>
      </c>
      <c r="J33" s="172" t="e">
        <f>#REF!</f>
        <v>#REF!</v>
      </c>
      <c r="Q33" s="16"/>
      <c r="R33" s="16"/>
      <c r="S33" s="16"/>
      <c r="T33" s="16"/>
      <c r="U33" s="2"/>
    </row>
    <row r="34" spans="1:21" x14ac:dyDescent="0.55000000000000004">
      <c r="A34" s="10"/>
      <c r="B34" s="119" t="s">
        <v>10</v>
      </c>
      <c r="C34" s="63">
        <v>41942</v>
      </c>
      <c r="D34" s="77" t="e">
        <f>#REF!</f>
        <v>#REF!</v>
      </c>
      <c r="E34" s="156" t="e">
        <f t="shared" si="49"/>
        <v>#REF!</v>
      </c>
      <c r="F34" s="66" t="e">
        <f>D34*F3</f>
        <v>#REF!</v>
      </c>
      <c r="G34" s="175" t="s">
        <v>9</v>
      </c>
      <c r="H34" s="74">
        <v>14.599999999998545</v>
      </c>
      <c r="I34" s="87" t="e">
        <f t="shared" si="50"/>
        <v>#REF!</v>
      </c>
      <c r="J34" s="173" t="e">
        <f>#REF!</f>
        <v>#REF!</v>
      </c>
      <c r="Q34" s="18"/>
      <c r="R34" s="16"/>
      <c r="S34" s="16"/>
      <c r="T34" s="16"/>
      <c r="U34" s="2"/>
    </row>
    <row r="35" spans="1:21" ht="14.7" thickBot="1" x14ac:dyDescent="0.6">
      <c r="A35" s="10"/>
      <c r="B35" s="121" t="s">
        <v>11</v>
      </c>
      <c r="C35" s="103">
        <v>41943</v>
      </c>
      <c r="D35" s="116" t="e">
        <f>#REF!</f>
        <v>#REF!</v>
      </c>
      <c r="E35" s="179" t="e">
        <f t="shared" ref="E35" si="51">D35/24</f>
        <v>#REF!</v>
      </c>
      <c r="F35" s="107" t="e">
        <f>D35*F4</f>
        <v>#REF!</v>
      </c>
      <c r="G35" s="177" t="s">
        <v>10</v>
      </c>
      <c r="H35" s="104">
        <v>11.299999999999272</v>
      </c>
      <c r="I35" s="110" t="e">
        <f t="shared" ref="I35" si="52">D35-H35</f>
        <v>#REF!</v>
      </c>
      <c r="J35" s="180" t="e">
        <f>#REF!</f>
        <v>#REF!</v>
      </c>
      <c r="Q35" s="18"/>
      <c r="R35" s="16"/>
      <c r="S35" s="16"/>
      <c r="T35" s="16"/>
      <c r="U35" s="2"/>
    </row>
    <row r="36" spans="1:21" x14ac:dyDescent="0.55000000000000004">
      <c r="A36" s="10"/>
      <c r="B36" s="12"/>
      <c r="C36" s="17"/>
      <c r="D36" s="18"/>
      <c r="E36" s="18"/>
      <c r="F36" s="30"/>
      <c r="G36" s="16"/>
      <c r="H36" s="88"/>
      <c r="R36" s="18"/>
      <c r="S36" s="16"/>
    </row>
    <row r="37" spans="1:21" ht="16.8" x14ac:dyDescent="0.6">
      <c r="A37" s="13"/>
      <c r="B37" s="13"/>
      <c r="C37" s="15" t="s">
        <v>16</v>
      </c>
      <c r="D37" s="18" t="e">
        <f>SUM(D5:D35)</f>
        <v>#REF!</v>
      </c>
      <c r="E37" s="18"/>
      <c r="F37" s="29" t="e">
        <f>SUM(F5:F36)</f>
        <v>#REF!</v>
      </c>
      <c r="G37" s="51"/>
      <c r="H37" s="88">
        <f>SUM(H5:H35)</f>
        <v>378.59999999999854</v>
      </c>
      <c r="I37" s="18" t="e">
        <f>SUM(I5:I35)</f>
        <v>#REF!</v>
      </c>
      <c r="J37" s="18"/>
      <c r="L37" s="92" t="s">
        <v>91</v>
      </c>
      <c r="M37" s="15"/>
      <c r="N37" s="15"/>
      <c r="O37" s="113">
        <v>11.1</v>
      </c>
      <c r="R37" s="18"/>
      <c r="S37" s="16"/>
    </row>
    <row r="38" spans="1:21" x14ac:dyDescent="0.55000000000000004">
      <c r="A38" s="13"/>
      <c r="B38" s="13"/>
      <c r="C38" s="15" t="s">
        <v>7</v>
      </c>
      <c r="D38" s="18" t="e">
        <f>SUM(D5:D35)/31</f>
        <v>#REF!</v>
      </c>
      <c r="E38" s="18"/>
      <c r="F38" s="30"/>
      <c r="G38" s="16"/>
      <c r="H38" s="18">
        <f>SUM(H5:H35)/31</f>
        <v>12.212903225806405</v>
      </c>
      <c r="I38" s="83" t="e">
        <f>1-(H37/D37)</f>
        <v>#REF!</v>
      </c>
      <c r="J38" s="84"/>
      <c r="L38" s="15"/>
      <c r="M38" s="15"/>
      <c r="N38" s="15"/>
      <c r="O38" s="8"/>
    </row>
    <row r="39" spans="1:21" ht="16.8" x14ac:dyDescent="0.6">
      <c r="C39" s="15" t="s">
        <v>15</v>
      </c>
      <c r="D39" s="26" t="e">
        <f>D38/30</f>
        <v>#REF!</v>
      </c>
      <c r="E39" s="26"/>
      <c r="F39" s="29"/>
      <c r="G39" s="51"/>
      <c r="H39" s="154">
        <f>H38/30</f>
        <v>0.40709677419354684</v>
      </c>
      <c r="K39" s="48"/>
      <c r="L39" s="92" t="s">
        <v>92</v>
      </c>
      <c r="M39" s="15"/>
      <c r="N39" s="15"/>
      <c r="O39" s="113">
        <v>13.6</v>
      </c>
    </row>
    <row r="40" spans="1:21" x14ac:dyDescent="0.55000000000000004">
      <c r="C40" s="15" t="s">
        <v>25</v>
      </c>
      <c r="D40" s="26"/>
      <c r="E40" s="26"/>
      <c r="F40" s="29">
        <v>7.88</v>
      </c>
      <c r="G40" s="51"/>
      <c r="I40" s="146"/>
      <c r="J40" s="18"/>
      <c r="K40" s="81"/>
      <c r="L40" s="82"/>
      <c r="M40" s="81"/>
      <c r="N40" s="7"/>
    </row>
    <row r="41" spans="1:21" x14ac:dyDescent="0.55000000000000004">
      <c r="F41" s="29"/>
      <c r="G41" s="51"/>
    </row>
    <row r="42" spans="1:21" x14ac:dyDescent="0.55000000000000004">
      <c r="C42" s="32" t="s">
        <v>18</v>
      </c>
      <c r="E42" s="13"/>
      <c r="F42" s="29" t="e">
        <f>SUM(F37:F40)</f>
        <v>#REF!</v>
      </c>
      <c r="G42" s="51"/>
      <c r="H42" s="178">
        <f>SUM(H5:H35)</f>
        <v>378.59999999999854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5"/>
  <dimension ref="A2:U50"/>
  <sheetViews>
    <sheetView topLeftCell="A3"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3" width="11.41796875" style="2"/>
    <col min="4" max="4" width="14.41796875" style="2" bestFit="1" customWidth="1"/>
    <col min="5" max="5" width="13" style="10" customWidth="1"/>
    <col min="6" max="6" width="11.41796875" style="2" customWidth="1"/>
    <col min="7" max="7" width="11.41796875" style="10" customWidth="1"/>
    <col min="8" max="8" width="14.41796875" style="90" bestFit="1" customWidth="1"/>
    <col min="9" max="9" width="11.41796875" style="10"/>
    <col min="10" max="10" width="12.20703125" style="16" bestFit="1" customWidth="1"/>
    <col min="11" max="19" width="11.41796875" style="2"/>
    <col min="20" max="21" width="11.41796875" style="10"/>
    <col min="22" max="16384" width="11.41796875" style="2"/>
  </cols>
  <sheetData>
    <row r="2" spans="1:21" x14ac:dyDescent="0.55000000000000004">
      <c r="D2" s="150" t="s">
        <v>93</v>
      </c>
      <c r="F2" s="10"/>
      <c r="H2" s="151" t="s">
        <v>94</v>
      </c>
    </row>
    <row r="3" spans="1:21" x14ac:dyDescent="0.55000000000000004">
      <c r="C3" s="15"/>
      <c r="D3" s="153" t="s">
        <v>51</v>
      </c>
      <c r="E3" s="20" t="s">
        <v>21</v>
      </c>
      <c r="F3" s="27">
        <v>0.26190000000000002</v>
      </c>
      <c r="G3" s="27"/>
      <c r="H3" s="152" t="s">
        <v>42</v>
      </c>
      <c r="I3" s="8"/>
      <c r="J3" s="16" t="s">
        <v>88</v>
      </c>
      <c r="Q3" s="15"/>
      <c r="R3" s="16"/>
      <c r="S3" s="8"/>
      <c r="T3" s="8"/>
      <c r="U3" s="2"/>
    </row>
    <row r="4" spans="1:21" ht="14.7" thickBot="1" x14ac:dyDescent="0.6">
      <c r="C4" s="15"/>
      <c r="D4" s="16"/>
      <c r="E4" s="20"/>
      <c r="F4" s="27"/>
      <c r="G4" s="27"/>
      <c r="H4" s="16"/>
      <c r="Q4" s="15"/>
      <c r="R4" s="16"/>
      <c r="S4" s="10"/>
      <c r="U4" s="2"/>
    </row>
    <row r="5" spans="1:21" x14ac:dyDescent="0.55000000000000004">
      <c r="A5" s="12"/>
      <c r="B5" s="118" t="s">
        <v>12</v>
      </c>
      <c r="C5" s="93">
        <v>41944</v>
      </c>
      <c r="D5" s="114" t="e">
        <f>#REF!</f>
        <v>#REF!</v>
      </c>
      <c r="E5" s="96" t="e">
        <f t="shared" ref="E5" si="0">D5/24</f>
        <v>#REF!</v>
      </c>
      <c r="F5" s="97" t="e">
        <f>D5*F3</f>
        <v>#REF!</v>
      </c>
      <c r="G5" s="174" t="s">
        <v>11</v>
      </c>
      <c r="H5" s="94">
        <v>11.900000000001455</v>
      </c>
      <c r="I5" s="101" t="e">
        <f t="shared" ref="I5" si="1">D5-H5</f>
        <v>#REF!</v>
      </c>
      <c r="J5" s="166" t="e">
        <f>#REF!</f>
        <v>#REF!</v>
      </c>
      <c r="Q5" s="18"/>
      <c r="R5" s="18"/>
      <c r="S5" s="18"/>
      <c r="T5" s="18"/>
      <c r="U5" s="2"/>
    </row>
    <row r="6" spans="1:21" s="68" customFormat="1" x14ac:dyDescent="0.55000000000000004">
      <c r="A6" s="62"/>
      <c r="B6" s="119" t="s">
        <v>13</v>
      </c>
      <c r="C6" s="63">
        <v>41945</v>
      </c>
      <c r="D6" s="77" t="e">
        <f>#REF!</f>
        <v>#REF!</v>
      </c>
      <c r="E6" s="65" t="e">
        <f t="shared" ref="E6:E7" si="2">D6/24</f>
        <v>#REF!</v>
      </c>
      <c r="F6" s="66" t="e">
        <f>D6*F3</f>
        <v>#REF!</v>
      </c>
      <c r="G6" s="175" t="s">
        <v>12</v>
      </c>
      <c r="H6" s="74">
        <v>11.400000000001455</v>
      </c>
      <c r="I6" s="64" t="e">
        <f t="shared" ref="I6:I7" si="3">D6-H6</f>
        <v>#REF!</v>
      </c>
      <c r="J6" s="167" t="e">
        <f>#REF!</f>
        <v>#REF!</v>
      </c>
      <c r="Q6" s="69"/>
      <c r="R6" s="69"/>
      <c r="S6" s="64"/>
      <c r="T6" s="64"/>
    </row>
    <row r="7" spans="1:21" s="68" customFormat="1" x14ac:dyDescent="0.55000000000000004">
      <c r="A7" s="62"/>
      <c r="B7" s="120" t="s">
        <v>14</v>
      </c>
      <c r="C7" s="55">
        <v>41946</v>
      </c>
      <c r="D7" s="78" t="e">
        <f>#REF!</f>
        <v>#REF!</v>
      </c>
      <c r="E7" s="57" t="e">
        <f t="shared" si="2"/>
        <v>#REF!</v>
      </c>
      <c r="F7" s="170" t="e">
        <f>D7*F3</f>
        <v>#REF!</v>
      </c>
      <c r="G7" s="176" t="s">
        <v>13</v>
      </c>
      <c r="H7" s="73">
        <v>11.299999999999272</v>
      </c>
      <c r="I7" s="56" t="e">
        <f t="shared" si="3"/>
        <v>#REF!</v>
      </c>
      <c r="J7" s="168" t="e">
        <f>#REF!</f>
        <v>#REF!</v>
      </c>
      <c r="Q7" s="69"/>
      <c r="R7" s="69"/>
      <c r="S7" s="64"/>
      <c r="T7" s="64"/>
    </row>
    <row r="8" spans="1:21" s="68" customFormat="1" x14ac:dyDescent="0.55000000000000004">
      <c r="A8" s="62"/>
      <c r="B8" s="119" t="s">
        <v>8</v>
      </c>
      <c r="C8" s="63">
        <v>41947</v>
      </c>
      <c r="D8" s="77" t="e">
        <f>#REF!</f>
        <v>#REF!</v>
      </c>
      <c r="E8" s="65" t="e">
        <f t="shared" ref="E8" si="4">D8/24</f>
        <v>#REF!</v>
      </c>
      <c r="F8" s="66" t="e">
        <f>D8*F3</f>
        <v>#REF!</v>
      </c>
      <c r="G8" s="175" t="s">
        <v>14</v>
      </c>
      <c r="H8" s="74">
        <v>11.399999999997817</v>
      </c>
      <c r="I8" s="64" t="e">
        <f t="shared" ref="I8" si="5">D8-H8</f>
        <v>#REF!</v>
      </c>
      <c r="J8" s="167" t="e">
        <f>#REF!</f>
        <v>#REF!</v>
      </c>
      <c r="Q8" s="69"/>
      <c r="R8" s="64"/>
      <c r="S8" s="64"/>
      <c r="T8" s="64"/>
    </row>
    <row r="9" spans="1:21" s="68" customFormat="1" x14ac:dyDescent="0.55000000000000004">
      <c r="A9" s="62"/>
      <c r="B9" s="120" t="s">
        <v>9</v>
      </c>
      <c r="C9" s="55">
        <v>41948</v>
      </c>
      <c r="D9" s="78" t="e">
        <f>#REF!</f>
        <v>#REF!</v>
      </c>
      <c r="E9" s="57" t="e">
        <f t="shared" ref="E9" si="6">D9/24</f>
        <v>#REF!</v>
      </c>
      <c r="F9" s="58" t="e">
        <f>D9*F3</f>
        <v>#REF!</v>
      </c>
      <c r="G9" s="176" t="s">
        <v>8</v>
      </c>
      <c r="H9" s="73">
        <v>14.900000000001455</v>
      </c>
      <c r="I9" s="56" t="e">
        <f t="shared" ref="I9" si="7">D9-H9</f>
        <v>#REF!</v>
      </c>
      <c r="J9" s="168" t="e">
        <f>#REF!</f>
        <v>#REF!</v>
      </c>
      <c r="Q9" s="64"/>
      <c r="R9" s="69"/>
      <c r="S9" s="64"/>
      <c r="T9" s="64"/>
    </row>
    <row r="10" spans="1:21" s="68" customFormat="1" x14ac:dyDescent="0.55000000000000004">
      <c r="A10" s="62"/>
      <c r="B10" s="119" t="s">
        <v>10</v>
      </c>
      <c r="C10" s="63">
        <v>41949</v>
      </c>
      <c r="D10" s="77" t="e">
        <f>#REF!</f>
        <v>#REF!</v>
      </c>
      <c r="E10" s="65" t="e">
        <f t="shared" ref="E10" si="8">D10/24</f>
        <v>#REF!</v>
      </c>
      <c r="F10" s="66" t="e">
        <f>D10*F3</f>
        <v>#REF!</v>
      </c>
      <c r="G10" s="175" t="s">
        <v>9</v>
      </c>
      <c r="H10" s="74">
        <v>15.599999999998545</v>
      </c>
      <c r="I10" s="64" t="e">
        <f t="shared" ref="I10" si="9">D10-H10</f>
        <v>#REF!</v>
      </c>
      <c r="J10" s="167" t="e">
        <f>#REF!</f>
        <v>#REF!</v>
      </c>
      <c r="Q10" s="69"/>
      <c r="R10" s="69"/>
      <c r="S10" s="64"/>
      <c r="T10" s="64"/>
    </row>
    <row r="11" spans="1:21" s="68" customFormat="1" x14ac:dyDescent="0.55000000000000004">
      <c r="A11" s="62"/>
      <c r="B11" s="120" t="s">
        <v>11</v>
      </c>
      <c r="C11" s="55">
        <v>41950</v>
      </c>
      <c r="D11" s="78" t="e">
        <f>#REF!</f>
        <v>#REF!</v>
      </c>
      <c r="E11" s="57" t="e">
        <f t="shared" ref="E11" si="10">D11/24</f>
        <v>#REF!</v>
      </c>
      <c r="F11" s="58" t="e">
        <f>D11*F3</f>
        <v>#REF!</v>
      </c>
      <c r="G11" s="176" t="s">
        <v>10</v>
      </c>
      <c r="H11" s="73">
        <v>13.30000000000291</v>
      </c>
      <c r="I11" s="56" t="e">
        <f t="shared" ref="I11" si="11">D11-H11</f>
        <v>#REF!</v>
      </c>
      <c r="J11" s="168" t="e">
        <f>#REF!</f>
        <v>#REF!</v>
      </c>
      <c r="Q11" s="70"/>
      <c r="R11" s="69"/>
      <c r="S11" s="64"/>
      <c r="T11" s="64"/>
    </row>
    <row r="12" spans="1:21" s="68" customFormat="1" x14ac:dyDescent="0.55000000000000004">
      <c r="A12" s="62"/>
      <c r="B12" s="119" t="s">
        <v>12</v>
      </c>
      <c r="C12" s="63">
        <v>41951</v>
      </c>
      <c r="D12" s="77" t="e">
        <f>#REF!</f>
        <v>#REF!</v>
      </c>
      <c r="E12" s="65" t="e">
        <f t="shared" ref="E12" si="12">D12/24</f>
        <v>#REF!</v>
      </c>
      <c r="F12" s="66" t="e">
        <f>D12*F3</f>
        <v>#REF!</v>
      </c>
      <c r="G12" s="175" t="s">
        <v>11</v>
      </c>
      <c r="H12" s="74">
        <v>9</v>
      </c>
      <c r="I12" s="64" t="e">
        <f t="shared" ref="I12" si="13">D12-H12</f>
        <v>#REF!</v>
      </c>
      <c r="J12" s="167" t="e">
        <f>#REF!</f>
        <v>#REF!</v>
      </c>
      <c r="Q12" s="69"/>
      <c r="R12" s="69"/>
      <c r="S12" s="64"/>
      <c r="T12" s="64"/>
    </row>
    <row r="13" spans="1:21" s="68" customFormat="1" x14ac:dyDescent="0.55000000000000004">
      <c r="A13" s="62"/>
      <c r="B13" s="120" t="s">
        <v>13</v>
      </c>
      <c r="C13" s="55">
        <v>41952</v>
      </c>
      <c r="D13" s="78" t="e">
        <f>#REF!</f>
        <v>#REF!</v>
      </c>
      <c r="E13" s="57" t="e">
        <f t="shared" ref="E13" si="14">D13/24</f>
        <v>#REF!</v>
      </c>
      <c r="F13" s="58" t="e">
        <f>D13*F3</f>
        <v>#REF!</v>
      </c>
      <c r="G13" s="176" t="s">
        <v>12</v>
      </c>
      <c r="H13" s="73">
        <v>10.899999999997817</v>
      </c>
      <c r="I13" s="56" t="e">
        <f t="shared" ref="I13" si="15">D13-H13</f>
        <v>#REF!</v>
      </c>
      <c r="J13" s="168" t="e">
        <f>#REF!</f>
        <v>#REF!</v>
      </c>
      <c r="Q13" s="69"/>
      <c r="R13" s="64"/>
      <c r="S13" s="64"/>
      <c r="T13" s="64"/>
    </row>
    <row r="14" spans="1:21" s="68" customFormat="1" x14ac:dyDescent="0.55000000000000004">
      <c r="A14" s="62"/>
      <c r="B14" s="119" t="s">
        <v>14</v>
      </c>
      <c r="C14" s="63">
        <v>41953</v>
      </c>
      <c r="D14" s="77" t="e">
        <f>#REF!</f>
        <v>#REF!</v>
      </c>
      <c r="E14" s="65" t="e">
        <f t="shared" ref="E14" si="16">D14/24</f>
        <v>#REF!</v>
      </c>
      <c r="F14" s="157" t="e">
        <f>D14*F3</f>
        <v>#REF!</v>
      </c>
      <c r="G14" s="175" t="s">
        <v>13</v>
      </c>
      <c r="H14" s="74">
        <v>9.7000000000007276</v>
      </c>
      <c r="I14" s="64" t="e">
        <f t="shared" ref="I14" si="17">D14-H14</f>
        <v>#REF!</v>
      </c>
      <c r="J14" s="167" t="e">
        <f>#REF!</f>
        <v>#REF!</v>
      </c>
      <c r="Q14" s="69"/>
      <c r="R14" s="64"/>
      <c r="S14" s="64"/>
      <c r="T14" s="64"/>
    </row>
    <row r="15" spans="1:21" s="68" customFormat="1" x14ac:dyDescent="0.55000000000000004">
      <c r="A15" s="62"/>
      <c r="B15" s="120" t="s">
        <v>8</v>
      </c>
      <c r="C15" s="55">
        <v>41954</v>
      </c>
      <c r="D15" s="78" t="e">
        <f>#REF!</f>
        <v>#REF!</v>
      </c>
      <c r="E15" s="57" t="e">
        <f t="shared" ref="E15" si="18">D15/24</f>
        <v>#REF!</v>
      </c>
      <c r="F15" s="58" t="e">
        <f>D15*F3</f>
        <v>#REF!</v>
      </c>
      <c r="G15" s="176" t="s">
        <v>14</v>
      </c>
      <c r="H15" s="73">
        <v>15</v>
      </c>
      <c r="I15" s="56" t="e">
        <f>D15-H15</f>
        <v>#REF!</v>
      </c>
      <c r="J15" s="168" t="e">
        <f>#REF!</f>
        <v>#REF!</v>
      </c>
      <c r="Q15" s="69"/>
      <c r="R15" s="64"/>
      <c r="S15" s="64"/>
      <c r="T15" s="64"/>
    </row>
    <row r="16" spans="1:21" s="68" customFormat="1" x14ac:dyDescent="0.55000000000000004">
      <c r="A16" s="62"/>
      <c r="B16" s="119" t="s">
        <v>9</v>
      </c>
      <c r="C16" s="63">
        <v>41955</v>
      </c>
      <c r="D16" s="77" t="e">
        <f>#REF!</f>
        <v>#REF!</v>
      </c>
      <c r="E16" s="65" t="e">
        <f t="shared" ref="E16" si="19">D16/24</f>
        <v>#REF!</v>
      </c>
      <c r="F16" s="66" t="e">
        <f>D16*F3</f>
        <v>#REF!</v>
      </c>
      <c r="G16" s="175" t="s">
        <v>8</v>
      </c>
      <c r="H16" s="74">
        <v>13.200000000000728</v>
      </c>
      <c r="I16" s="64" t="e">
        <f>D16-H16</f>
        <v>#REF!</v>
      </c>
      <c r="J16" s="167" t="e">
        <f>#REF!</f>
        <v>#REF!</v>
      </c>
      <c r="Q16" s="69"/>
      <c r="R16" s="69"/>
      <c r="S16" s="69"/>
      <c r="T16" s="69"/>
    </row>
    <row r="17" spans="1:21" s="68" customFormat="1" x14ac:dyDescent="0.55000000000000004">
      <c r="A17" s="62"/>
      <c r="B17" s="120" t="s">
        <v>10</v>
      </c>
      <c r="C17" s="55">
        <v>41956</v>
      </c>
      <c r="D17" s="78" t="e">
        <f>#REF!</f>
        <v>#REF!</v>
      </c>
      <c r="E17" s="57" t="e">
        <f t="shared" ref="E17:E19" si="20">D17/24</f>
        <v>#REF!</v>
      </c>
      <c r="F17" s="58" t="e">
        <f>D17*F3</f>
        <v>#REF!</v>
      </c>
      <c r="G17" s="176" t="s">
        <v>9</v>
      </c>
      <c r="H17" s="73">
        <v>15.599999999998545</v>
      </c>
      <c r="I17" s="56" t="e">
        <f t="shared" ref="I17:I19" si="21">D17-H17</f>
        <v>#REF!</v>
      </c>
      <c r="J17" s="168" t="e">
        <f>#REF!</f>
        <v>#REF!</v>
      </c>
      <c r="Q17" s="69"/>
      <c r="R17" s="69"/>
      <c r="S17" s="69"/>
      <c r="T17" s="69"/>
    </row>
    <row r="18" spans="1:21" s="68" customFormat="1" x14ac:dyDescent="0.55000000000000004">
      <c r="A18" s="62"/>
      <c r="B18" s="119" t="s">
        <v>11</v>
      </c>
      <c r="C18" s="63">
        <v>41957</v>
      </c>
      <c r="D18" s="77" t="e">
        <f>#REF!</f>
        <v>#REF!</v>
      </c>
      <c r="E18" s="65" t="e">
        <f t="shared" si="20"/>
        <v>#REF!</v>
      </c>
      <c r="F18" s="66" t="e">
        <f>D18*F3</f>
        <v>#REF!</v>
      </c>
      <c r="G18" s="175" t="s">
        <v>10</v>
      </c>
      <c r="H18" s="74">
        <v>13.100000000002183</v>
      </c>
      <c r="I18" s="64" t="e">
        <f t="shared" si="21"/>
        <v>#REF!</v>
      </c>
      <c r="J18" s="167" t="e">
        <f>#REF!</f>
        <v>#REF!</v>
      </c>
      <c r="Q18" s="69"/>
      <c r="R18" s="69"/>
      <c r="S18" s="69"/>
      <c r="T18" s="69"/>
    </row>
    <row r="19" spans="1:21" x14ac:dyDescent="0.55000000000000004">
      <c r="A19" s="10"/>
      <c r="B19" s="120" t="s">
        <v>12</v>
      </c>
      <c r="C19" s="55">
        <v>41958</v>
      </c>
      <c r="D19" s="78" t="e">
        <f>#REF!</f>
        <v>#REF!</v>
      </c>
      <c r="E19" s="57" t="e">
        <f t="shared" si="20"/>
        <v>#REF!</v>
      </c>
      <c r="F19" s="58" t="e">
        <f>D19*F3</f>
        <v>#REF!</v>
      </c>
      <c r="G19" s="176" t="s">
        <v>11</v>
      </c>
      <c r="H19" s="73">
        <v>14.399999999997817</v>
      </c>
      <c r="I19" s="56" t="e">
        <f t="shared" si="21"/>
        <v>#REF!</v>
      </c>
      <c r="J19" s="168" t="e">
        <f>#REF!</f>
        <v>#REF!</v>
      </c>
      <c r="Q19" s="16"/>
      <c r="R19" s="18"/>
      <c r="S19" s="16"/>
      <c r="T19" s="16"/>
      <c r="U19" s="2"/>
    </row>
    <row r="20" spans="1:21" x14ac:dyDescent="0.55000000000000004">
      <c r="A20" s="10"/>
      <c r="B20" s="119" t="s">
        <v>13</v>
      </c>
      <c r="C20" s="63">
        <v>41959</v>
      </c>
      <c r="D20" s="77" t="e">
        <f>#REF!</f>
        <v>#REF!</v>
      </c>
      <c r="E20" s="65" t="e">
        <f t="shared" ref="E20:E22" si="22">D20/24</f>
        <v>#REF!</v>
      </c>
      <c r="F20" s="66" t="e">
        <f>D20*F3</f>
        <v>#REF!</v>
      </c>
      <c r="G20" s="175" t="s">
        <v>12</v>
      </c>
      <c r="H20" s="74">
        <v>10.600000000002183</v>
      </c>
      <c r="I20" s="64" t="e">
        <f t="shared" ref="I20:I22" si="23">D20-H20</f>
        <v>#REF!</v>
      </c>
      <c r="J20" s="167" t="e">
        <f>#REF!</f>
        <v>#REF!</v>
      </c>
      <c r="Q20" s="16"/>
      <c r="R20" s="16"/>
      <c r="S20" s="18"/>
      <c r="T20" s="16"/>
      <c r="U20" s="2"/>
    </row>
    <row r="21" spans="1:21" x14ac:dyDescent="0.55000000000000004">
      <c r="A21" s="10"/>
      <c r="B21" s="120" t="s">
        <v>14</v>
      </c>
      <c r="C21" s="55">
        <v>41960</v>
      </c>
      <c r="D21" s="78" t="e">
        <f>#REF!</f>
        <v>#REF!</v>
      </c>
      <c r="E21" s="57" t="e">
        <f t="shared" si="22"/>
        <v>#REF!</v>
      </c>
      <c r="F21" s="58" t="e">
        <f>D21*F3</f>
        <v>#REF!</v>
      </c>
      <c r="G21" s="176" t="s">
        <v>13</v>
      </c>
      <c r="H21" s="73">
        <v>9.8999999999978172</v>
      </c>
      <c r="I21" s="56" t="e">
        <f t="shared" si="23"/>
        <v>#REF!</v>
      </c>
      <c r="J21" s="168" t="e">
        <f>#REF!</f>
        <v>#REF!</v>
      </c>
      <c r="Q21" s="16"/>
      <c r="R21" s="16"/>
      <c r="S21" s="27"/>
      <c r="T21" s="16"/>
      <c r="U21" s="2"/>
    </row>
    <row r="22" spans="1:21" x14ac:dyDescent="0.55000000000000004">
      <c r="A22" s="10"/>
      <c r="B22" s="119" t="s">
        <v>8</v>
      </c>
      <c r="C22" s="63">
        <v>41961</v>
      </c>
      <c r="D22" s="77" t="e">
        <f>#REF!</f>
        <v>#REF!</v>
      </c>
      <c r="E22" s="65" t="e">
        <f t="shared" si="22"/>
        <v>#REF!</v>
      </c>
      <c r="F22" s="66" t="e">
        <f>D22*F3</f>
        <v>#REF!</v>
      </c>
      <c r="G22" s="175" t="s">
        <v>14</v>
      </c>
      <c r="H22" s="74">
        <v>13.100000000002183</v>
      </c>
      <c r="I22" s="64" t="e">
        <f t="shared" si="23"/>
        <v>#REF!</v>
      </c>
      <c r="J22" s="167" t="e">
        <f>#REF!</f>
        <v>#REF!</v>
      </c>
      <c r="Q22" s="16"/>
      <c r="R22" s="16"/>
      <c r="S22" s="16"/>
      <c r="T22" s="16"/>
      <c r="U22" s="2"/>
    </row>
    <row r="23" spans="1:21" x14ac:dyDescent="0.55000000000000004">
      <c r="A23" s="10"/>
      <c r="B23" s="120" t="s">
        <v>9</v>
      </c>
      <c r="C23" s="55">
        <v>41962</v>
      </c>
      <c r="D23" s="78" t="e">
        <f>#REF!</f>
        <v>#REF!</v>
      </c>
      <c r="E23" s="57" t="e">
        <f t="shared" ref="E23" si="24">D23/24</f>
        <v>#REF!</v>
      </c>
      <c r="F23" s="58" t="e">
        <f>D23*F3</f>
        <v>#REF!</v>
      </c>
      <c r="G23" s="176" t="s">
        <v>8</v>
      </c>
      <c r="H23" s="73">
        <v>12.399999999997817</v>
      </c>
      <c r="I23" s="56" t="e">
        <f t="shared" ref="I23" si="25">D23-H23</f>
        <v>#REF!</v>
      </c>
      <c r="J23" s="168" t="e">
        <f>#REF!</f>
        <v>#REF!</v>
      </c>
      <c r="Q23" s="18"/>
      <c r="R23" s="16"/>
      <c r="S23" s="16"/>
      <c r="T23" s="16"/>
      <c r="U23" s="2"/>
    </row>
    <row r="24" spans="1:21" x14ac:dyDescent="0.55000000000000004">
      <c r="A24" s="62"/>
      <c r="B24" s="119" t="s">
        <v>10</v>
      </c>
      <c r="C24" s="63">
        <v>41963</v>
      </c>
      <c r="D24" s="77" t="e">
        <f>#REF!</f>
        <v>#REF!</v>
      </c>
      <c r="E24" s="65" t="e">
        <f t="shared" ref="E24" si="26">D24/24</f>
        <v>#REF!</v>
      </c>
      <c r="F24" s="66" t="e">
        <f>D24*F3</f>
        <v>#REF!</v>
      </c>
      <c r="G24" s="175" t="s">
        <v>9</v>
      </c>
      <c r="H24" s="74">
        <v>15.200000000000728</v>
      </c>
      <c r="I24" s="64" t="e">
        <f t="shared" ref="I24" si="27">D24-H24</f>
        <v>#REF!</v>
      </c>
      <c r="J24" s="167" t="e">
        <f>#REF!</f>
        <v>#REF!</v>
      </c>
      <c r="Q24" s="16"/>
      <c r="R24" s="16"/>
      <c r="S24" s="16"/>
      <c r="T24" s="16"/>
      <c r="U24" s="2"/>
    </row>
    <row r="25" spans="1:21" x14ac:dyDescent="0.55000000000000004">
      <c r="A25" s="10"/>
      <c r="B25" s="120" t="s">
        <v>11</v>
      </c>
      <c r="C25" s="55">
        <v>41964</v>
      </c>
      <c r="D25" s="78" t="e">
        <f>#REF!</f>
        <v>#REF!</v>
      </c>
      <c r="E25" s="57" t="e">
        <f t="shared" ref="E25" si="28">D25/24</f>
        <v>#REF!</v>
      </c>
      <c r="F25" s="58" t="e">
        <f>D25*F3</f>
        <v>#REF!</v>
      </c>
      <c r="G25" s="176" t="s">
        <v>10</v>
      </c>
      <c r="H25" s="73">
        <v>16.400000000001455</v>
      </c>
      <c r="I25" s="56" t="e">
        <f t="shared" ref="I25" si="29">D25-H25</f>
        <v>#REF!</v>
      </c>
      <c r="J25" s="168" t="e">
        <f>#REF!</f>
        <v>#REF!</v>
      </c>
      <c r="Q25" s="18"/>
      <c r="R25" s="16"/>
      <c r="S25" s="16"/>
      <c r="T25" s="16"/>
      <c r="U25" s="2"/>
    </row>
    <row r="26" spans="1:21" x14ac:dyDescent="0.55000000000000004">
      <c r="A26" s="10"/>
      <c r="B26" s="119" t="s">
        <v>12</v>
      </c>
      <c r="C26" s="63">
        <v>41965</v>
      </c>
      <c r="D26" s="77" t="e">
        <f>#REF!</f>
        <v>#REF!</v>
      </c>
      <c r="E26" s="65" t="e">
        <f t="shared" ref="E26:E27" si="30">D26/24</f>
        <v>#REF!</v>
      </c>
      <c r="F26" s="66" t="e">
        <f>D26*F3</f>
        <v>#REF!</v>
      </c>
      <c r="G26" s="175" t="s">
        <v>11</v>
      </c>
      <c r="H26" s="74">
        <v>10.099999999998545</v>
      </c>
      <c r="I26" s="64" t="e">
        <f t="shared" ref="I26:I27" si="31">D26-H26</f>
        <v>#REF!</v>
      </c>
      <c r="J26" s="167" t="e">
        <f>#REF!</f>
        <v>#REF!</v>
      </c>
      <c r="Q26" s="16"/>
      <c r="R26" s="16"/>
      <c r="S26" s="16"/>
      <c r="T26" s="16"/>
      <c r="U26" s="2"/>
    </row>
    <row r="27" spans="1:21" x14ac:dyDescent="0.55000000000000004">
      <c r="A27" s="10"/>
      <c r="B27" s="120" t="s">
        <v>13</v>
      </c>
      <c r="C27" s="55">
        <v>41966</v>
      </c>
      <c r="D27" s="78" t="e">
        <f>#REF!</f>
        <v>#REF!</v>
      </c>
      <c r="E27" s="57" t="e">
        <f t="shared" si="30"/>
        <v>#REF!</v>
      </c>
      <c r="F27" s="58" t="e">
        <f>D27*F3</f>
        <v>#REF!</v>
      </c>
      <c r="G27" s="176" t="s">
        <v>12</v>
      </c>
      <c r="H27" s="73">
        <v>10.099999999998545</v>
      </c>
      <c r="I27" s="56" t="e">
        <f t="shared" si="31"/>
        <v>#REF!</v>
      </c>
      <c r="J27" s="168" t="e">
        <f>#REF!</f>
        <v>#REF!</v>
      </c>
      <c r="Q27" s="16"/>
      <c r="R27" s="16"/>
      <c r="S27" s="16"/>
      <c r="T27" s="16"/>
      <c r="U27" s="2"/>
    </row>
    <row r="28" spans="1:21" x14ac:dyDescent="0.55000000000000004">
      <c r="A28" s="10"/>
      <c r="B28" s="119" t="s">
        <v>14</v>
      </c>
      <c r="C28" s="63">
        <v>41967</v>
      </c>
      <c r="D28" s="77" t="e">
        <f>#REF!</f>
        <v>#REF!</v>
      </c>
      <c r="E28" s="65" t="e">
        <f t="shared" ref="E28" si="32">D28/24</f>
        <v>#REF!</v>
      </c>
      <c r="F28" s="66" t="e">
        <f>D28*F3</f>
        <v>#REF!</v>
      </c>
      <c r="G28" s="175" t="s">
        <v>13</v>
      </c>
      <c r="H28" s="74">
        <v>10.100000000002183</v>
      </c>
      <c r="I28" s="64" t="e">
        <f t="shared" ref="I28" si="33">D28-H28</f>
        <v>#REF!</v>
      </c>
      <c r="J28" s="167" t="e">
        <f>#REF!</f>
        <v>#REF!</v>
      </c>
      <c r="Q28" s="16"/>
      <c r="R28" s="16"/>
      <c r="S28" s="16"/>
      <c r="T28" s="16"/>
      <c r="U28" s="2"/>
    </row>
    <row r="29" spans="1:21" x14ac:dyDescent="0.55000000000000004">
      <c r="A29" s="10"/>
      <c r="B29" s="120" t="s">
        <v>8</v>
      </c>
      <c r="C29" s="55">
        <v>41968</v>
      </c>
      <c r="D29" s="78" t="e">
        <f>#REF!</f>
        <v>#REF!</v>
      </c>
      <c r="E29" s="57" t="e">
        <f t="shared" ref="E29:E30" si="34">D29/24</f>
        <v>#REF!</v>
      </c>
      <c r="F29" s="58" t="e">
        <f>D29*F3</f>
        <v>#REF!</v>
      </c>
      <c r="G29" s="176" t="s">
        <v>14</v>
      </c>
      <c r="H29" s="73">
        <v>18.700000000000728</v>
      </c>
      <c r="I29" s="56" t="e">
        <f t="shared" ref="I29:I30" si="35">D29-H29</f>
        <v>#REF!</v>
      </c>
      <c r="J29" s="168" t="e">
        <f>#REF!</f>
        <v>#REF!</v>
      </c>
      <c r="Q29" s="16"/>
      <c r="R29" s="16"/>
      <c r="S29" s="16"/>
      <c r="T29" s="16"/>
      <c r="U29" s="2"/>
    </row>
    <row r="30" spans="1:21" x14ac:dyDescent="0.55000000000000004">
      <c r="A30" s="10"/>
      <c r="B30" s="119" t="s">
        <v>9</v>
      </c>
      <c r="C30" s="63">
        <v>41969</v>
      </c>
      <c r="D30" s="77" t="e">
        <f>#REF!</f>
        <v>#REF!</v>
      </c>
      <c r="E30" s="65" t="e">
        <f t="shared" si="34"/>
        <v>#REF!</v>
      </c>
      <c r="F30" s="66" t="e">
        <f>D30*F3</f>
        <v>#REF!</v>
      </c>
      <c r="G30" s="175" t="s">
        <v>8</v>
      </c>
      <c r="H30" s="74">
        <v>14.299999999999272</v>
      </c>
      <c r="I30" s="64" t="e">
        <f t="shared" si="35"/>
        <v>#REF!</v>
      </c>
      <c r="J30" s="167" t="e">
        <f>#REF!</f>
        <v>#REF!</v>
      </c>
      <c r="Q30" s="16"/>
      <c r="R30" s="16"/>
      <c r="S30" s="16"/>
      <c r="T30" s="16"/>
      <c r="U30" s="2"/>
    </row>
    <row r="31" spans="1:21" x14ac:dyDescent="0.55000000000000004">
      <c r="A31" s="10"/>
      <c r="B31" s="120" t="s">
        <v>10</v>
      </c>
      <c r="C31" s="55">
        <v>41970</v>
      </c>
      <c r="D31" s="78" t="e">
        <f>#REF!</f>
        <v>#REF!</v>
      </c>
      <c r="E31" s="57" t="e">
        <f t="shared" ref="E31" si="36">D31/24</f>
        <v>#REF!</v>
      </c>
      <c r="F31" s="58" t="e">
        <f>D31*F3</f>
        <v>#REF!</v>
      </c>
      <c r="G31" s="176" t="s">
        <v>9</v>
      </c>
      <c r="H31" s="73">
        <v>18.700000000000728</v>
      </c>
      <c r="I31" s="56" t="e">
        <f t="shared" ref="I31" si="37">D31-H31</f>
        <v>#REF!</v>
      </c>
      <c r="J31" s="168" t="e">
        <f>#REF!</f>
        <v>#REF!</v>
      </c>
      <c r="Q31" s="18"/>
      <c r="R31" s="26"/>
      <c r="S31" s="16"/>
      <c r="T31" s="16"/>
      <c r="U31" s="2"/>
    </row>
    <row r="32" spans="1:21" x14ac:dyDescent="0.55000000000000004">
      <c r="A32" s="10"/>
      <c r="B32" s="119" t="s">
        <v>11</v>
      </c>
      <c r="C32" s="63">
        <v>41971</v>
      </c>
      <c r="D32" s="77" t="e">
        <f>#REF!</f>
        <v>#REF!</v>
      </c>
      <c r="E32" s="65" t="e">
        <f t="shared" ref="E32" si="38">D32/24</f>
        <v>#REF!</v>
      </c>
      <c r="F32" s="66" t="e">
        <f>D32*F3</f>
        <v>#REF!</v>
      </c>
      <c r="G32" s="175" t="s">
        <v>10</v>
      </c>
      <c r="H32" s="74">
        <v>13.69999999999709</v>
      </c>
      <c r="I32" s="64" t="e">
        <f t="shared" ref="I32" si="39">D32-H32</f>
        <v>#REF!</v>
      </c>
      <c r="J32" s="167" t="e">
        <f>#REF!</f>
        <v>#REF!</v>
      </c>
      <c r="Q32" s="16"/>
      <c r="R32" s="16"/>
      <c r="S32" s="16"/>
      <c r="T32" s="16"/>
      <c r="U32" s="2"/>
    </row>
    <row r="33" spans="1:21" x14ac:dyDescent="0.55000000000000004">
      <c r="A33" s="10"/>
      <c r="B33" s="120" t="s">
        <v>12</v>
      </c>
      <c r="C33" s="55">
        <v>41972</v>
      </c>
      <c r="D33" s="78" t="e">
        <f>#REF!</f>
        <v>#REF!</v>
      </c>
      <c r="E33" s="57" t="e">
        <f t="shared" ref="E33:E34" si="40">D33/24</f>
        <v>#REF!</v>
      </c>
      <c r="F33" s="58" t="e">
        <f>D33*F3</f>
        <v>#REF!</v>
      </c>
      <c r="G33" s="176" t="s">
        <v>11</v>
      </c>
      <c r="H33" s="73">
        <v>11</v>
      </c>
      <c r="I33" s="56" t="e">
        <f t="shared" ref="I33:I34" si="41">D33-H33</f>
        <v>#REF!</v>
      </c>
      <c r="J33" s="168" t="e">
        <f>#REF!</f>
        <v>#REF!</v>
      </c>
      <c r="Q33" s="16"/>
      <c r="R33" s="16"/>
      <c r="S33" s="16"/>
      <c r="T33" s="16"/>
      <c r="U33" s="2"/>
    </row>
    <row r="34" spans="1:21" x14ac:dyDescent="0.55000000000000004">
      <c r="A34" s="10"/>
      <c r="B34" s="119" t="s">
        <v>13</v>
      </c>
      <c r="C34" s="63">
        <v>41973</v>
      </c>
      <c r="D34" s="77" t="e">
        <f>#REF!</f>
        <v>#REF!</v>
      </c>
      <c r="E34" s="65" t="e">
        <f t="shared" si="40"/>
        <v>#REF!</v>
      </c>
      <c r="F34" s="66" t="e">
        <f>D34*F3</f>
        <v>#REF!</v>
      </c>
      <c r="G34" s="175" t="s">
        <v>12</v>
      </c>
      <c r="H34" s="74">
        <v>11.400000000001455</v>
      </c>
      <c r="I34" s="64" t="e">
        <f t="shared" si="41"/>
        <v>#REF!</v>
      </c>
      <c r="J34" s="167" t="e">
        <f>#REF!</f>
        <v>#REF!</v>
      </c>
      <c r="Q34" s="18"/>
      <c r="R34" s="16"/>
      <c r="S34" s="16"/>
      <c r="T34" s="16"/>
      <c r="U34" s="2"/>
    </row>
    <row r="35" spans="1:21" ht="14.7" thickBot="1" x14ac:dyDescent="0.6">
      <c r="A35" s="10"/>
      <c r="B35" s="121"/>
      <c r="C35" s="103"/>
      <c r="D35" s="116"/>
      <c r="E35" s="179"/>
      <c r="F35" s="107"/>
      <c r="G35" s="177"/>
      <c r="H35" s="104"/>
      <c r="I35" s="110"/>
      <c r="J35" s="180"/>
      <c r="Q35" s="18"/>
      <c r="R35" s="16"/>
      <c r="S35" s="16"/>
      <c r="T35" s="16"/>
      <c r="U35" s="2"/>
    </row>
    <row r="36" spans="1:21" x14ac:dyDescent="0.55000000000000004">
      <c r="A36" s="10"/>
      <c r="B36" s="12"/>
      <c r="C36" s="17"/>
      <c r="D36" s="18"/>
      <c r="E36" s="18"/>
      <c r="F36" s="30"/>
      <c r="G36" s="16"/>
      <c r="H36" s="88"/>
      <c r="R36" s="18"/>
      <c r="S36" s="16"/>
    </row>
    <row r="37" spans="1:21" ht="16.8" x14ac:dyDescent="0.6">
      <c r="A37" s="13"/>
      <c r="B37" s="13"/>
      <c r="C37" s="15" t="s">
        <v>16</v>
      </c>
      <c r="D37" s="18" t="e">
        <f>SUM(D5:D35)</f>
        <v>#REF!</v>
      </c>
      <c r="E37" s="18"/>
      <c r="F37" s="29" t="e">
        <f>SUM(F5:F36)</f>
        <v>#REF!</v>
      </c>
      <c r="G37" s="51"/>
      <c r="H37" s="88">
        <f>SUM(H6:H34)</f>
        <v>374.5</v>
      </c>
      <c r="I37" s="18" t="e">
        <f>SUM(I5:I35)</f>
        <v>#REF!</v>
      </c>
      <c r="J37" s="18"/>
      <c r="L37" s="92" t="s">
        <v>95</v>
      </c>
      <c r="M37" s="15"/>
      <c r="N37" s="15"/>
      <c r="O37" s="113">
        <v>5.8</v>
      </c>
      <c r="R37" s="18"/>
      <c r="S37" s="16"/>
    </row>
    <row r="38" spans="1:21" x14ac:dyDescent="0.55000000000000004">
      <c r="A38" s="13"/>
      <c r="B38" s="13"/>
      <c r="C38" s="15" t="s">
        <v>7</v>
      </c>
      <c r="D38" s="18" t="e">
        <f>SUM(D7:D34)/30</f>
        <v>#REF!</v>
      </c>
      <c r="E38" s="18"/>
      <c r="F38" s="30"/>
      <c r="G38" s="16"/>
      <c r="H38" s="18">
        <f>SUM(H5:H31)/30</f>
        <v>11.676666666666764</v>
      </c>
      <c r="I38" s="83" t="e">
        <f>1-(H37/D37)</f>
        <v>#REF!</v>
      </c>
      <c r="J38" s="84"/>
      <c r="L38" s="15"/>
      <c r="M38" s="15"/>
      <c r="N38" s="15"/>
      <c r="O38" s="8"/>
    </row>
    <row r="39" spans="1:21" ht="16.8" x14ac:dyDescent="0.6">
      <c r="C39" s="15" t="s">
        <v>15</v>
      </c>
      <c r="D39" s="26" t="e">
        <f>D37/(30*24)</f>
        <v>#REF!</v>
      </c>
      <c r="E39" s="26"/>
      <c r="F39" s="29"/>
      <c r="G39" s="51"/>
      <c r="H39" s="26">
        <f>H37/(30*24)</f>
        <v>0.52013888888888893</v>
      </c>
      <c r="K39" s="48"/>
      <c r="L39" s="92" t="s">
        <v>96</v>
      </c>
      <c r="M39" s="15"/>
      <c r="N39" s="15"/>
      <c r="O39" s="113">
        <v>6.8</v>
      </c>
    </row>
    <row r="40" spans="1:21" x14ac:dyDescent="0.55000000000000004">
      <c r="C40" s="15" t="s">
        <v>25</v>
      </c>
      <c r="D40" s="26"/>
      <c r="E40" s="26"/>
      <c r="F40" s="29">
        <v>7.88</v>
      </c>
      <c r="G40" s="51"/>
      <c r="I40" s="146"/>
      <c r="J40" s="18"/>
      <c r="K40" s="81"/>
      <c r="L40" s="82"/>
      <c r="M40" s="81"/>
      <c r="N40" s="7"/>
      <c r="T40" s="10">
        <v>26800.6</v>
      </c>
    </row>
    <row r="41" spans="1:21" x14ac:dyDescent="0.55000000000000004">
      <c r="F41" s="29"/>
      <c r="G41" s="51"/>
      <c r="T41" s="10">
        <v>22796.400000000001</v>
      </c>
    </row>
    <row r="42" spans="1:21" x14ac:dyDescent="0.55000000000000004">
      <c r="C42" s="32" t="s">
        <v>18</v>
      </c>
      <c r="E42" s="13"/>
      <c r="F42" s="29" t="e">
        <f>SUM(F37:F40)</f>
        <v>#REF!</v>
      </c>
      <c r="G42" s="51"/>
      <c r="H42" s="178">
        <f>SUM(H5:H35)</f>
        <v>386.40000000000146</v>
      </c>
      <c r="P42" s="2">
        <v>26494.799999999999</v>
      </c>
      <c r="T42" s="10">
        <f>T40-T41</f>
        <v>4004.1999999999971</v>
      </c>
    </row>
    <row r="43" spans="1:21" x14ac:dyDescent="0.55000000000000004">
      <c r="P43" s="2">
        <v>8.1999999999999993</v>
      </c>
    </row>
    <row r="44" spans="1:21" x14ac:dyDescent="0.55000000000000004">
      <c r="P44" s="2">
        <v>10.3</v>
      </c>
    </row>
    <row r="45" spans="1:21" x14ac:dyDescent="0.55000000000000004">
      <c r="P45" s="68">
        <v>13.1</v>
      </c>
    </row>
    <row r="46" spans="1:21" x14ac:dyDescent="0.55000000000000004">
      <c r="P46" s="68">
        <v>10</v>
      </c>
    </row>
    <row r="47" spans="1:21" x14ac:dyDescent="0.55000000000000004">
      <c r="P47" s="68">
        <v>5</v>
      </c>
    </row>
    <row r="48" spans="1:21" x14ac:dyDescent="0.55000000000000004">
      <c r="P48" s="68">
        <v>1.5</v>
      </c>
    </row>
    <row r="49" spans="16:16" x14ac:dyDescent="0.55000000000000004">
      <c r="P49" s="68">
        <v>9.9</v>
      </c>
    </row>
    <row r="50" spans="16:16" x14ac:dyDescent="0.55000000000000004">
      <c r="P50" s="2">
        <f>SUM(P42:P49)</f>
        <v>26552.799999999999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U42"/>
  <sheetViews>
    <sheetView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3" width="11.41796875" style="2"/>
    <col min="4" max="4" width="14.41796875" style="2" bestFit="1" customWidth="1"/>
    <col min="5" max="5" width="13" style="10" customWidth="1"/>
    <col min="6" max="6" width="11.41796875" style="2" customWidth="1"/>
    <col min="7" max="7" width="11.41796875" style="10" customWidth="1"/>
    <col min="8" max="8" width="14.41796875" style="90" bestFit="1" customWidth="1"/>
    <col min="9" max="9" width="11.41796875" style="10"/>
    <col min="10" max="10" width="12.20703125" style="16" bestFit="1" customWidth="1"/>
    <col min="11" max="19" width="11.41796875" style="2"/>
    <col min="20" max="21" width="11.41796875" style="10"/>
    <col min="22" max="16384" width="11.41796875" style="2"/>
  </cols>
  <sheetData>
    <row r="2" spans="1:21" x14ac:dyDescent="0.55000000000000004">
      <c r="D2" s="150" t="s">
        <v>97</v>
      </c>
      <c r="F2" s="10"/>
      <c r="H2" s="151" t="s">
        <v>98</v>
      </c>
    </row>
    <row r="3" spans="1:21" x14ac:dyDescent="0.55000000000000004">
      <c r="C3" s="15"/>
      <c r="D3" s="153" t="s">
        <v>51</v>
      </c>
      <c r="E3" s="20" t="s">
        <v>21</v>
      </c>
      <c r="F3" s="27">
        <v>0.26190000000000002</v>
      </c>
      <c r="G3" s="27"/>
      <c r="H3" s="152" t="s">
        <v>42</v>
      </c>
      <c r="I3" s="8"/>
      <c r="J3" s="16" t="s">
        <v>88</v>
      </c>
      <c r="Q3" s="15"/>
      <c r="R3" s="16"/>
      <c r="S3" s="8"/>
      <c r="T3" s="8"/>
      <c r="U3" s="2"/>
    </row>
    <row r="4" spans="1:21" ht="14.7" thickBot="1" x14ac:dyDescent="0.6">
      <c r="C4" s="15"/>
      <c r="D4" s="16"/>
      <c r="E4" s="20"/>
      <c r="F4" s="27"/>
      <c r="G4" s="27"/>
      <c r="H4" s="16"/>
      <c r="Q4" s="15"/>
      <c r="R4" s="16"/>
      <c r="S4" s="10"/>
      <c r="U4" s="2"/>
    </row>
    <row r="5" spans="1:21" x14ac:dyDescent="0.55000000000000004">
      <c r="A5" s="12"/>
      <c r="B5" s="118" t="s">
        <v>14</v>
      </c>
      <c r="C5" s="93">
        <v>41974</v>
      </c>
      <c r="D5" s="114" t="e">
        <f>#REF!</f>
        <v>#REF!</v>
      </c>
      <c r="E5" s="96" t="e">
        <f t="shared" ref="E5:E35" si="0">D5/24</f>
        <v>#REF!</v>
      </c>
      <c r="F5" s="97" t="e">
        <f>D5*F3</f>
        <v>#REF!</v>
      </c>
      <c r="G5" s="174" t="s">
        <v>13</v>
      </c>
      <c r="H5" s="94">
        <v>20.400000000001455</v>
      </c>
      <c r="I5" s="101" t="e">
        <f t="shared" ref="I5:I35" si="1">D5-H5</f>
        <v>#REF!</v>
      </c>
      <c r="J5" s="166" t="e">
        <f>#REF!</f>
        <v>#REF!</v>
      </c>
      <c r="Q5" s="18"/>
      <c r="R5" s="18"/>
      <c r="S5" s="18"/>
      <c r="T5" s="18"/>
      <c r="U5" s="2"/>
    </row>
    <row r="6" spans="1:21" s="68" customFormat="1" x14ac:dyDescent="0.55000000000000004">
      <c r="A6" s="62"/>
      <c r="B6" s="119" t="s">
        <v>8</v>
      </c>
      <c r="C6" s="63">
        <v>41975</v>
      </c>
      <c r="D6" s="77" t="e">
        <f>#REF!</f>
        <v>#REF!</v>
      </c>
      <c r="E6" s="65" t="e">
        <f t="shared" si="0"/>
        <v>#REF!</v>
      </c>
      <c r="F6" s="66" t="e">
        <f>D6*F3</f>
        <v>#REF!</v>
      </c>
      <c r="G6" s="175" t="s">
        <v>14</v>
      </c>
      <c r="H6" s="74">
        <v>15.69999999999709</v>
      </c>
      <c r="I6" s="64" t="e">
        <f t="shared" si="1"/>
        <v>#REF!</v>
      </c>
      <c r="J6" s="167" t="e">
        <f>#REF!</f>
        <v>#REF!</v>
      </c>
      <c r="Q6" s="69"/>
      <c r="R6" s="69"/>
      <c r="S6" s="64"/>
      <c r="T6" s="64"/>
    </row>
    <row r="7" spans="1:21" s="68" customFormat="1" x14ac:dyDescent="0.55000000000000004">
      <c r="A7" s="62"/>
      <c r="B7" s="120" t="s">
        <v>9</v>
      </c>
      <c r="C7" s="55">
        <v>41976</v>
      </c>
      <c r="D7" s="78" t="e">
        <f>#REF!</f>
        <v>#REF!</v>
      </c>
      <c r="E7" s="57" t="e">
        <f t="shared" si="0"/>
        <v>#REF!</v>
      </c>
      <c r="F7" s="170" t="e">
        <f>D7*F3</f>
        <v>#REF!</v>
      </c>
      <c r="G7" s="176" t="s">
        <v>8</v>
      </c>
      <c r="H7" s="73">
        <v>19</v>
      </c>
      <c r="I7" s="56" t="e">
        <f t="shared" si="1"/>
        <v>#REF!</v>
      </c>
      <c r="J7" s="168" t="e">
        <f>#REF!</f>
        <v>#REF!</v>
      </c>
      <c r="Q7" s="69"/>
      <c r="R7" s="69"/>
      <c r="S7" s="64"/>
      <c r="T7" s="64"/>
    </row>
    <row r="8" spans="1:21" s="68" customFormat="1" x14ac:dyDescent="0.55000000000000004">
      <c r="A8" s="62"/>
      <c r="B8" s="119" t="s">
        <v>10</v>
      </c>
      <c r="C8" s="63">
        <v>41977</v>
      </c>
      <c r="D8" s="77" t="e">
        <f>#REF!</f>
        <v>#REF!</v>
      </c>
      <c r="E8" s="65" t="e">
        <f t="shared" si="0"/>
        <v>#REF!</v>
      </c>
      <c r="F8" s="66" t="e">
        <f>D8*F3</f>
        <v>#REF!</v>
      </c>
      <c r="G8" s="175" t="s">
        <v>9</v>
      </c>
      <c r="H8" s="74">
        <v>16.200000000000728</v>
      </c>
      <c r="I8" s="64" t="e">
        <f t="shared" si="1"/>
        <v>#REF!</v>
      </c>
      <c r="J8" s="167" t="e">
        <f>#REF!</f>
        <v>#REF!</v>
      </c>
      <c r="Q8" s="69"/>
      <c r="R8" s="64"/>
      <c r="S8" s="64"/>
      <c r="T8" s="64"/>
    </row>
    <row r="9" spans="1:21" s="68" customFormat="1" x14ac:dyDescent="0.55000000000000004">
      <c r="A9" s="62"/>
      <c r="B9" s="120" t="s">
        <v>11</v>
      </c>
      <c r="C9" s="55">
        <v>41978</v>
      </c>
      <c r="D9" s="78" t="e">
        <f>#REF!</f>
        <v>#REF!</v>
      </c>
      <c r="E9" s="57" t="e">
        <f t="shared" si="0"/>
        <v>#REF!</v>
      </c>
      <c r="F9" s="58" t="e">
        <f>D9*F3</f>
        <v>#REF!</v>
      </c>
      <c r="G9" s="176" t="s">
        <v>10</v>
      </c>
      <c r="H9" s="73">
        <v>11.400000000001455</v>
      </c>
      <c r="I9" s="56" t="e">
        <f t="shared" si="1"/>
        <v>#REF!</v>
      </c>
      <c r="J9" s="168" t="e">
        <f>#REF!</f>
        <v>#REF!</v>
      </c>
      <c r="Q9" s="64"/>
      <c r="R9" s="69"/>
      <c r="S9" s="64"/>
      <c r="T9" s="64"/>
    </row>
    <row r="10" spans="1:21" s="68" customFormat="1" x14ac:dyDescent="0.55000000000000004">
      <c r="A10" s="62"/>
      <c r="B10" s="119" t="s">
        <v>12</v>
      </c>
      <c r="C10" s="63">
        <v>41979</v>
      </c>
      <c r="D10" s="77" t="e">
        <f>#REF!</f>
        <v>#REF!</v>
      </c>
      <c r="E10" s="65" t="e">
        <f t="shared" si="0"/>
        <v>#REF!</v>
      </c>
      <c r="F10" s="66" t="e">
        <f>D10*F3</f>
        <v>#REF!</v>
      </c>
      <c r="G10" s="175" t="s">
        <v>11</v>
      </c>
      <c r="H10" s="74">
        <v>12.700000000000728</v>
      </c>
      <c r="I10" s="64" t="e">
        <f t="shared" si="1"/>
        <v>#REF!</v>
      </c>
      <c r="J10" s="167" t="e">
        <f>#REF!</f>
        <v>#REF!</v>
      </c>
      <c r="Q10" s="69"/>
      <c r="R10" s="69"/>
      <c r="S10" s="64"/>
      <c r="T10" s="64"/>
    </row>
    <row r="11" spans="1:21" s="68" customFormat="1" x14ac:dyDescent="0.55000000000000004">
      <c r="A11" s="62"/>
      <c r="B11" s="120" t="s">
        <v>13</v>
      </c>
      <c r="C11" s="55">
        <v>41980</v>
      </c>
      <c r="D11" s="78" t="e">
        <f>#REF!</f>
        <v>#REF!</v>
      </c>
      <c r="E11" s="57" t="e">
        <f t="shared" si="0"/>
        <v>#REF!</v>
      </c>
      <c r="F11" s="58" t="e">
        <f>D11*F3</f>
        <v>#REF!</v>
      </c>
      <c r="G11" s="176" t="s">
        <v>12</v>
      </c>
      <c r="H11" s="73">
        <v>15.799999999999272</v>
      </c>
      <c r="I11" s="56" t="e">
        <f t="shared" si="1"/>
        <v>#REF!</v>
      </c>
      <c r="J11" s="168" t="e">
        <f>#REF!</f>
        <v>#REF!</v>
      </c>
      <c r="Q11" s="70"/>
      <c r="R11" s="69"/>
      <c r="S11" s="64"/>
      <c r="T11" s="64"/>
    </row>
    <row r="12" spans="1:21" s="68" customFormat="1" x14ac:dyDescent="0.55000000000000004">
      <c r="A12" s="62"/>
      <c r="B12" s="119" t="s">
        <v>14</v>
      </c>
      <c r="C12" s="63">
        <v>41981</v>
      </c>
      <c r="D12" s="77" t="e">
        <f>#REF!</f>
        <v>#REF!</v>
      </c>
      <c r="E12" s="65" t="e">
        <f t="shared" si="0"/>
        <v>#REF!</v>
      </c>
      <c r="F12" s="66" t="e">
        <f>D12*F3</f>
        <v>#REF!</v>
      </c>
      <c r="G12" s="175" t="s">
        <v>13</v>
      </c>
      <c r="H12" s="74">
        <v>12.599999999998545</v>
      </c>
      <c r="I12" s="64" t="e">
        <f t="shared" si="1"/>
        <v>#REF!</v>
      </c>
      <c r="J12" s="167" t="e">
        <f>#REF!</f>
        <v>#REF!</v>
      </c>
      <c r="Q12" s="69"/>
      <c r="R12" s="69"/>
      <c r="S12" s="64"/>
      <c r="T12" s="64"/>
    </row>
    <row r="13" spans="1:21" s="68" customFormat="1" x14ac:dyDescent="0.55000000000000004">
      <c r="A13" s="62"/>
      <c r="B13" s="120" t="s">
        <v>8</v>
      </c>
      <c r="C13" s="55">
        <v>41982</v>
      </c>
      <c r="D13" s="78" t="e">
        <f>#REF!</f>
        <v>#REF!</v>
      </c>
      <c r="E13" s="57" t="e">
        <f t="shared" si="0"/>
        <v>#REF!</v>
      </c>
      <c r="F13" s="58" t="e">
        <f>D13*F3</f>
        <v>#REF!</v>
      </c>
      <c r="G13" s="176" t="s">
        <v>14</v>
      </c>
      <c r="H13" s="73">
        <v>13.400000000001455</v>
      </c>
      <c r="I13" s="56" t="e">
        <f t="shared" si="1"/>
        <v>#REF!</v>
      </c>
      <c r="J13" s="168" t="e">
        <f>#REF!</f>
        <v>#REF!</v>
      </c>
      <c r="Q13" s="69"/>
      <c r="R13" s="64"/>
      <c r="S13" s="64"/>
      <c r="T13" s="64"/>
    </row>
    <row r="14" spans="1:21" s="68" customFormat="1" x14ac:dyDescent="0.55000000000000004">
      <c r="A14" s="62"/>
      <c r="B14" s="119" t="s">
        <v>9</v>
      </c>
      <c r="C14" s="63">
        <v>41983</v>
      </c>
      <c r="D14" s="77" t="e">
        <f>#REF!</f>
        <v>#REF!</v>
      </c>
      <c r="E14" s="65" t="e">
        <f t="shared" si="0"/>
        <v>#REF!</v>
      </c>
      <c r="F14" s="157" t="e">
        <f>D14*F3</f>
        <v>#REF!</v>
      </c>
      <c r="G14" s="175" t="s">
        <v>8</v>
      </c>
      <c r="H14" s="74">
        <v>13.299999999999272</v>
      </c>
      <c r="I14" s="64" t="e">
        <f t="shared" si="1"/>
        <v>#REF!</v>
      </c>
      <c r="J14" s="167" t="e">
        <f>#REF!</f>
        <v>#REF!</v>
      </c>
      <c r="Q14" s="69"/>
      <c r="R14" s="64"/>
      <c r="S14" s="64"/>
      <c r="T14" s="64"/>
    </row>
    <row r="15" spans="1:21" s="68" customFormat="1" x14ac:dyDescent="0.55000000000000004">
      <c r="A15" s="62"/>
      <c r="B15" s="120" t="s">
        <v>10</v>
      </c>
      <c r="C15" s="55">
        <v>41984</v>
      </c>
      <c r="D15" s="78" t="e">
        <f>#REF!</f>
        <v>#REF!</v>
      </c>
      <c r="E15" s="57" t="e">
        <f t="shared" si="0"/>
        <v>#REF!</v>
      </c>
      <c r="F15" s="58" t="e">
        <f>D15*F3</f>
        <v>#REF!</v>
      </c>
      <c r="G15" s="176" t="s">
        <v>9</v>
      </c>
      <c r="H15" s="73">
        <v>19.700000000000728</v>
      </c>
      <c r="I15" s="56" t="e">
        <f t="shared" si="1"/>
        <v>#REF!</v>
      </c>
      <c r="J15" s="168" t="e">
        <f>#REF!</f>
        <v>#REF!</v>
      </c>
      <c r="Q15" s="69"/>
      <c r="R15" s="64"/>
      <c r="S15" s="64"/>
      <c r="T15" s="64"/>
    </row>
    <row r="16" spans="1:21" s="68" customFormat="1" x14ac:dyDescent="0.55000000000000004">
      <c r="A16" s="62"/>
      <c r="B16" s="119" t="s">
        <v>11</v>
      </c>
      <c r="C16" s="63">
        <v>41985</v>
      </c>
      <c r="D16" s="77" t="e">
        <f>#REF!</f>
        <v>#REF!</v>
      </c>
      <c r="E16" s="65" t="e">
        <f t="shared" si="0"/>
        <v>#REF!</v>
      </c>
      <c r="F16" s="66" t="e">
        <f>D16*F3</f>
        <v>#REF!</v>
      </c>
      <c r="G16" s="175" t="s">
        <v>10</v>
      </c>
      <c r="H16" s="74">
        <v>13.299999999999272</v>
      </c>
      <c r="I16" s="64" t="e">
        <f t="shared" si="1"/>
        <v>#REF!</v>
      </c>
      <c r="J16" s="167" t="e">
        <f>#REF!</f>
        <v>#REF!</v>
      </c>
      <c r="Q16" s="69"/>
      <c r="R16" s="69"/>
      <c r="S16" s="69"/>
      <c r="T16" s="69"/>
    </row>
    <row r="17" spans="1:21" s="68" customFormat="1" x14ac:dyDescent="0.55000000000000004">
      <c r="A17" s="62"/>
      <c r="B17" s="120" t="s">
        <v>12</v>
      </c>
      <c r="C17" s="55">
        <v>41986</v>
      </c>
      <c r="D17" s="78" t="e">
        <f>#REF!</f>
        <v>#REF!</v>
      </c>
      <c r="E17" s="57" t="e">
        <f t="shared" si="0"/>
        <v>#REF!</v>
      </c>
      <c r="F17" s="58" t="e">
        <f>D17*F3</f>
        <v>#REF!</v>
      </c>
      <c r="G17" s="176" t="s">
        <v>11</v>
      </c>
      <c r="H17" s="73">
        <v>15.5</v>
      </c>
      <c r="I17" s="56" t="e">
        <f t="shared" si="1"/>
        <v>#REF!</v>
      </c>
      <c r="J17" s="168" t="e">
        <f>#REF!</f>
        <v>#REF!</v>
      </c>
      <c r="Q17" s="69"/>
      <c r="R17" s="69"/>
      <c r="S17" s="69"/>
      <c r="T17" s="69"/>
    </row>
    <row r="18" spans="1:21" s="68" customFormat="1" x14ac:dyDescent="0.55000000000000004">
      <c r="A18" s="62"/>
      <c r="B18" s="119" t="s">
        <v>13</v>
      </c>
      <c r="C18" s="63">
        <v>41987</v>
      </c>
      <c r="D18" s="77" t="e">
        <f>#REF!</f>
        <v>#REF!</v>
      </c>
      <c r="E18" s="65" t="e">
        <f t="shared" si="0"/>
        <v>#REF!</v>
      </c>
      <c r="F18" s="66" t="e">
        <f>D18*F3</f>
        <v>#REF!</v>
      </c>
      <c r="G18" s="175" t="s">
        <v>12</v>
      </c>
      <c r="H18" s="74">
        <v>19.200000000000728</v>
      </c>
      <c r="I18" s="64" t="e">
        <f t="shared" si="1"/>
        <v>#REF!</v>
      </c>
      <c r="J18" s="167" t="e">
        <f>#REF!</f>
        <v>#REF!</v>
      </c>
      <c r="Q18" s="69"/>
      <c r="R18" s="69"/>
      <c r="S18" s="69"/>
      <c r="T18" s="69"/>
    </row>
    <row r="19" spans="1:21" x14ac:dyDescent="0.55000000000000004">
      <c r="A19" s="10"/>
      <c r="B19" s="120" t="s">
        <v>14</v>
      </c>
      <c r="C19" s="55">
        <v>41988</v>
      </c>
      <c r="D19" s="78" t="e">
        <f>#REF!</f>
        <v>#REF!</v>
      </c>
      <c r="E19" s="57" t="e">
        <f t="shared" si="0"/>
        <v>#REF!</v>
      </c>
      <c r="F19" s="58" t="e">
        <f>D19*F3</f>
        <v>#REF!</v>
      </c>
      <c r="G19" s="176" t="s">
        <v>13</v>
      </c>
      <c r="H19" s="73">
        <v>18.200000000000728</v>
      </c>
      <c r="I19" s="56" t="e">
        <f t="shared" si="1"/>
        <v>#REF!</v>
      </c>
      <c r="J19" s="168" t="e">
        <f>#REF!</f>
        <v>#REF!</v>
      </c>
      <c r="Q19" s="16"/>
      <c r="R19" s="18"/>
      <c r="S19" s="16"/>
      <c r="T19" s="16"/>
      <c r="U19" s="2"/>
    </row>
    <row r="20" spans="1:21" x14ac:dyDescent="0.55000000000000004">
      <c r="A20" s="10"/>
      <c r="B20" s="119" t="s">
        <v>8</v>
      </c>
      <c r="C20" s="63">
        <v>41989</v>
      </c>
      <c r="D20" s="77" t="e">
        <f>#REF!</f>
        <v>#REF!</v>
      </c>
      <c r="E20" s="65" t="e">
        <f t="shared" si="0"/>
        <v>#REF!</v>
      </c>
      <c r="F20" s="66" t="e">
        <f>D20*F3</f>
        <v>#REF!</v>
      </c>
      <c r="G20" s="175" t="s">
        <v>14</v>
      </c>
      <c r="H20" s="74">
        <v>17.399999999997817</v>
      </c>
      <c r="I20" s="64" t="e">
        <f t="shared" si="1"/>
        <v>#REF!</v>
      </c>
      <c r="J20" s="167" t="e">
        <f>#REF!</f>
        <v>#REF!</v>
      </c>
      <c r="Q20" s="16"/>
      <c r="R20" s="16"/>
      <c r="S20" s="18"/>
      <c r="T20" s="16"/>
      <c r="U20" s="2"/>
    </row>
    <row r="21" spans="1:21" x14ac:dyDescent="0.55000000000000004">
      <c r="A21" s="10"/>
      <c r="B21" s="120" t="s">
        <v>9</v>
      </c>
      <c r="C21" s="55">
        <v>41990</v>
      </c>
      <c r="D21" s="78" t="e">
        <f>#REF!</f>
        <v>#REF!</v>
      </c>
      <c r="E21" s="57" t="e">
        <f t="shared" si="0"/>
        <v>#REF!</v>
      </c>
      <c r="F21" s="58" t="e">
        <f>D21*F3</f>
        <v>#REF!</v>
      </c>
      <c r="G21" s="176" t="s">
        <v>8</v>
      </c>
      <c r="H21" s="73">
        <v>13.400000000001455</v>
      </c>
      <c r="I21" s="56" t="e">
        <f t="shared" si="1"/>
        <v>#REF!</v>
      </c>
      <c r="J21" s="168" t="e">
        <f>#REF!</f>
        <v>#REF!</v>
      </c>
      <c r="Q21" s="16"/>
      <c r="R21" s="16"/>
      <c r="S21" s="27"/>
      <c r="T21" s="16"/>
      <c r="U21" s="2"/>
    </row>
    <row r="22" spans="1:21" x14ac:dyDescent="0.55000000000000004">
      <c r="A22" s="10"/>
      <c r="B22" s="119" t="s">
        <v>10</v>
      </c>
      <c r="C22" s="63">
        <v>41991</v>
      </c>
      <c r="D22" s="77" t="e">
        <f>#REF!</f>
        <v>#REF!</v>
      </c>
      <c r="E22" s="65" t="e">
        <f t="shared" si="0"/>
        <v>#REF!</v>
      </c>
      <c r="F22" s="66" t="e">
        <f>D22*F3</f>
        <v>#REF!</v>
      </c>
      <c r="G22" s="175" t="s">
        <v>9</v>
      </c>
      <c r="H22" s="74">
        <v>14</v>
      </c>
      <c r="I22" s="64" t="e">
        <f t="shared" si="1"/>
        <v>#REF!</v>
      </c>
      <c r="J22" s="167" t="e">
        <f>#REF!</f>
        <v>#REF!</v>
      </c>
      <c r="Q22" s="16"/>
      <c r="R22" s="16"/>
      <c r="S22" s="16"/>
      <c r="T22" s="16"/>
      <c r="U22" s="2"/>
    </row>
    <row r="23" spans="1:21" x14ac:dyDescent="0.55000000000000004">
      <c r="A23" s="10"/>
      <c r="B23" s="120" t="s">
        <v>11</v>
      </c>
      <c r="C23" s="55">
        <v>41992</v>
      </c>
      <c r="D23" s="78" t="e">
        <f>#REF!</f>
        <v>#REF!</v>
      </c>
      <c r="E23" s="57" t="e">
        <f t="shared" si="0"/>
        <v>#REF!</v>
      </c>
      <c r="F23" s="58" t="e">
        <f>D23*F3</f>
        <v>#REF!</v>
      </c>
      <c r="G23" s="176" t="s">
        <v>10</v>
      </c>
      <c r="H23" s="73">
        <v>14.599999999998545</v>
      </c>
      <c r="I23" s="56" t="e">
        <f t="shared" si="1"/>
        <v>#REF!</v>
      </c>
      <c r="J23" s="168" t="e">
        <f>#REF!</f>
        <v>#REF!</v>
      </c>
      <c r="Q23" s="18"/>
      <c r="R23" s="16"/>
      <c r="S23" s="16"/>
      <c r="T23" s="16"/>
      <c r="U23" s="2"/>
    </row>
    <row r="24" spans="1:21" x14ac:dyDescent="0.55000000000000004">
      <c r="A24" s="62"/>
      <c r="B24" s="119" t="s">
        <v>12</v>
      </c>
      <c r="C24" s="63">
        <v>41993</v>
      </c>
      <c r="D24" s="77" t="e">
        <f>#REF!</f>
        <v>#REF!</v>
      </c>
      <c r="E24" s="65" t="e">
        <f t="shared" si="0"/>
        <v>#REF!</v>
      </c>
      <c r="F24" s="66" t="e">
        <f>D24*F3</f>
        <v>#REF!</v>
      </c>
      <c r="G24" s="175" t="s">
        <v>11</v>
      </c>
      <c r="H24" s="74">
        <v>9.5</v>
      </c>
      <c r="I24" s="64" t="e">
        <f t="shared" si="1"/>
        <v>#REF!</v>
      </c>
      <c r="J24" s="167" t="e">
        <f>#REF!</f>
        <v>#REF!</v>
      </c>
      <c r="Q24" s="16"/>
      <c r="R24" s="16"/>
      <c r="S24" s="16"/>
      <c r="T24" s="16"/>
      <c r="U24" s="2"/>
    </row>
    <row r="25" spans="1:21" x14ac:dyDescent="0.55000000000000004">
      <c r="A25" s="10"/>
      <c r="B25" s="120" t="s">
        <v>13</v>
      </c>
      <c r="C25" s="55">
        <v>41994</v>
      </c>
      <c r="D25" s="78" t="e">
        <f>#REF!</f>
        <v>#REF!</v>
      </c>
      <c r="E25" s="57" t="e">
        <f t="shared" si="0"/>
        <v>#REF!</v>
      </c>
      <c r="F25" s="58" t="e">
        <f>D25*F3</f>
        <v>#REF!</v>
      </c>
      <c r="G25" s="176" t="s">
        <v>12</v>
      </c>
      <c r="H25" s="73">
        <v>13</v>
      </c>
      <c r="I25" s="56" t="e">
        <f t="shared" si="1"/>
        <v>#REF!</v>
      </c>
      <c r="J25" s="168" t="e">
        <f>#REF!</f>
        <v>#REF!</v>
      </c>
      <c r="Q25" s="18"/>
      <c r="R25" s="16"/>
      <c r="S25" s="16"/>
      <c r="T25" s="16"/>
      <c r="U25" s="2"/>
    </row>
    <row r="26" spans="1:21" x14ac:dyDescent="0.55000000000000004">
      <c r="A26" s="10"/>
      <c r="B26" s="119" t="s">
        <v>14</v>
      </c>
      <c r="C26" s="63">
        <v>41995</v>
      </c>
      <c r="D26" s="77" t="e">
        <f>#REF!</f>
        <v>#REF!</v>
      </c>
      <c r="E26" s="65" t="e">
        <f t="shared" si="0"/>
        <v>#REF!</v>
      </c>
      <c r="F26" s="66" t="e">
        <f>D26*F3</f>
        <v>#REF!</v>
      </c>
      <c r="G26" s="175" t="s">
        <v>13</v>
      </c>
      <c r="H26" s="74">
        <v>18.200000000000728</v>
      </c>
      <c r="I26" s="64" t="e">
        <f t="shared" si="1"/>
        <v>#REF!</v>
      </c>
      <c r="J26" s="167" t="e">
        <f>#REF!</f>
        <v>#REF!</v>
      </c>
      <c r="Q26" s="16"/>
      <c r="R26" s="16"/>
      <c r="S26" s="16"/>
      <c r="T26" s="16"/>
      <c r="U26" s="2"/>
    </row>
    <row r="27" spans="1:21" x14ac:dyDescent="0.55000000000000004">
      <c r="A27" s="10"/>
      <c r="B27" s="120" t="s">
        <v>8</v>
      </c>
      <c r="C27" s="55">
        <v>41996</v>
      </c>
      <c r="D27" s="78" t="e">
        <f>#REF!</f>
        <v>#REF!</v>
      </c>
      <c r="E27" s="57" t="e">
        <f t="shared" si="0"/>
        <v>#REF!</v>
      </c>
      <c r="F27" s="58" t="e">
        <f>D27*F3</f>
        <v>#REF!</v>
      </c>
      <c r="G27" s="176" t="s">
        <v>14</v>
      </c>
      <c r="H27" s="73">
        <v>12</v>
      </c>
      <c r="I27" s="56" t="e">
        <f t="shared" si="1"/>
        <v>#REF!</v>
      </c>
      <c r="J27" s="168" t="e">
        <f>#REF!</f>
        <v>#REF!</v>
      </c>
      <c r="Q27" s="16"/>
      <c r="R27" s="16"/>
      <c r="S27" s="16"/>
      <c r="T27" s="16"/>
      <c r="U27" s="2"/>
    </row>
    <row r="28" spans="1:21" x14ac:dyDescent="0.55000000000000004">
      <c r="A28" s="10"/>
      <c r="B28" s="119" t="s">
        <v>9</v>
      </c>
      <c r="C28" s="63">
        <v>41997</v>
      </c>
      <c r="D28" s="77" t="e">
        <f>#REF!</f>
        <v>#REF!</v>
      </c>
      <c r="E28" s="65" t="e">
        <f t="shared" si="0"/>
        <v>#REF!</v>
      </c>
      <c r="F28" s="66" t="e">
        <f>D28*F3</f>
        <v>#REF!</v>
      </c>
      <c r="G28" s="175" t="s">
        <v>8</v>
      </c>
      <c r="H28" s="74">
        <v>14.400000000001455</v>
      </c>
      <c r="I28" s="64" t="e">
        <f t="shared" si="1"/>
        <v>#REF!</v>
      </c>
      <c r="J28" s="167" t="e">
        <f>#REF!</f>
        <v>#REF!</v>
      </c>
      <c r="Q28" s="16"/>
      <c r="R28" s="16"/>
      <c r="S28" s="16"/>
      <c r="T28" s="16"/>
      <c r="U28" s="2"/>
    </row>
    <row r="29" spans="1:21" x14ac:dyDescent="0.55000000000000004">
      <c r="A29" s="10"/>
      <c r="B29" s="120" t="s">
        <v>10</v>
      </c>
      <c r="C29" s="55">
        <v>41998</v>
      </c>
      <c r="D29" s="78" t="e">
        <f>#REF!</f>
        <v>#REF!</v>
      </c>
      <c r="E29" s="57" t="e">
        <f t="shared" si="0"/>
        <v>#REF!</v>
      </c>
      <c r="F29" s="58" t="e">
        <f>D29*F3</f>
        <v>#REF!</v>
      </c>
      <c r="G29" s="176" t="s">
        <v>9</v>
      </c>
      <c r="H29" s="73">
        <v>15.099999999998545</v>
      </c>
      <c r="I29" s="56" t="e">
        <f t="shared" si="1"/>
        <v>#REF!</v>
      </c>
      <c r="J29" s="168" t="e">
        <f>#REF!</f>
        <v>#REF!</v>
      </c>
      <c r="Q29" s="16"/>
      <c r="R29" s="16"/>
      <c r="S29" s="16"/>
      <c r="T29" s="16"/>
      <c r="U29" s="2"/>
    </row>
    <row r="30" spans="1:21" x14ac:dyDescent="0.55000000000000004">
      <c r="A30" s="10"/>
      <c r="B30" s="119" t="s">
        <v>11</v>
      </c>
      <c r="C30" s="63">
        <v>41999</v>
      </c>
      <c r="D30" s="77" t="e">
        <f>#REF!</f>
        <v>#REF!</v>
      </c>
      <c r="E30" s="65" t="e">
        <f t="shared" si="0"/>
        <v>#REF!</v>
      </c>
      <c r="F30" s="66" t="e">
        <f>D30*F3</f>
        <v>#REF!</v>
      </c>
      <c r="G30" s="175" t="s">
        <v>10</v>
      </c>
      <c r="H30" s="74">
        <v>13.5</v>
      </c>
      <c r="I30" s="64" t="e">
        <f t="shared" si="1"/>
        <v>#REF!</v>
      </c>
      <c r="J30" s="167" t="e">
        <f>#REF!</f>
        <v>#REF!</v>
      </c>
      <c r="Q30" s="16"/>
      <c r="R30" s="16"/>
      <c r="S30" s="16"/>
      <c r="T30" s="16"/>
      <c r="U30" s="2"/>
    </row>
    <row r="31" spans="1:21" x14ac:dyDescent="0.55000000000000004">
      <c r="A31" s="10"/>
      <c r="B31" s="120" t="s">
        <v>12</v>
      </c>
      <c r="C31" s="55">
        <v>42000</v>
      </c>
      <c r="D31" s="78" t="e">
        <f>#REF!</f>
        <v>#REF!</v>
      </c>
      <c r="E31" s="57" t="e">
        <f t="shared" si="0"/>
        <v>#REF!</v>
      </c>
      <c r="F31" s="58" t="e">
        <f>D31*F3</f>
        <v>#REF!</v>
      </c>
      <c r="G31" s="176" t="s">
        <v>11</v>
      </c>
      <c r="H31" s="73">
        <v>9.2000000000007276</v>
      </c>
      <c r="I31" s="56" t="e">
        <f t="shared" si="1"/>
        <v>#REF!</v>
      </c>
      <c r="J31" s="168" t="e">
        <f>#REF!</f>
        <v>#REF!</v>
      </c>
      <c r="Q31" s="18"/>
      <c r="R31" s="26"/>
      <c r="S31" s="16"/>
      <c r="T31" s="16"/>
      <c r="U31" s="2"/>
    </row>
    <row r="32" spans="1:21" x14ac:dyDescent="0.55000000000000004">
      <c r="A32" s="10"/>
      <c r="B32" s="119" t="s">
        <v>13</v>
      </c>
      <c r="C32" s="63">
        <v>42001</v>
      </c>
      <c r="D32" s="77" t="e">
        <f>#REF!</f>
        <v>#REF!</v>
      </c>
      <c r="E32" s="65" t="e">
        <f t="shared" si="0"/>
        <v>#REF!</v>
      </c>
      <c r="F32" s="66" t="e">
        <f>D32*F3</f>
        <v>#REF!</v>
      </c>
      <c r="G32" s="175" t="s">
        <v>12</v>
      </c>
      <c r="H32" s="74">
        <v>10.399999999997817</v>
      </c>
      <c r="I32" s="64" t="e">
        <f t="shared" si="1"/>
        <v>#REF!</v>
      </c>
      <c r="J32" s="167" t="e">
        <f>#REF!</f>
        <v>#REF!</v>
      </c>
      <c r="Q32" s="16"/>
      <c r="R32" s="16"/>
      <c r="S32" s="16"/>
      <c r="T32" s="16"/>
      <c r="U32" s="2"/>
    </row>
    <row r="33" spans="1:21" x14ac:dyDescent="0.55000000000000004">
      <c r="A33" s="10"/>
      <c r="B33" s="120" t="s">
        <v>14</v>
      </c>
      <c r="C33" s="55">
        <v>42002</v>
      </c>
      <c r="D33" s="78" t="e">
        <f>#REF!</f>
        <v>#REF!</v>
      </c>
      <c r="E33" s="57" t="e">
        <f t="shared" si="0"/>
        <v>#REF!</v>
      </c>
      <c r="F33" s="58" t="e">
        <f>D33*F3</f>
        <v>#REF!</v>
      </c>
      <c r="G33" s="176" t="s">
        <v>13</v>
      </c>
      <c r="H33" s="73">
        <v>14.5</v>
      </c>
      <c r="I33" s="56" t="e">
        <f t="shared" si="1"/>
        <v>#REF!</v>
      </c>
      <c r="J33" s="168" t="e">
        <f>#REF!</f>
        <v>#REF!</v>
      </c>
      <c r="Q33" s="16"/>
      <c r="R33" s="16"/>
      <c r="S33" s="16"/>
      <c r="T33" s="16"/>
      <c r="U33" s="2"/>
    </row>
    <row r="34" spans="1:21" x14ac:dyDescent="0.55000000000000004">
      <c r="A34" s="10"/>
      <c r="B34" s="119" t="s">
        <v>8</v>
      </c>
      <c r="C34" s="63">
        <v>42003</v>
      </c>
      <c r="D34" s="77" t="e">
        <f>#REF!</f>
        <v>#REF!</v>
      </c>
      <c r="E34" s="65" t="e">
        <f t="shared" si="0"/>
        <v>#REF!</v>
      </c>
      <c r="F34" s="66" t="e">
        <f>D34*F3</f>
        <v>#REF!</v>
      </c>
      <c r="G34" s="175" t="s">
        <v>14</v>
      </c>
      <c r="H34" s="74">
        <v>10.5</v>
      </c>
      <c r="I34" s="64" t="e">
        <f t="shared" si="1"/>
        <v>#REF!</v>
      </c>
      <c r="J34" s="167" t="e">
        <f>#REF!</f>
        <v>#REF!</v>
      </c>
      <c r="Q34" s="18"/>
      <c r="R34" s="16"/>
      <c r="S34" s="16"/>
      <c r="T34" s="16"/>
      <c r="U34" s="2"/>
    </row>
    <row r="35" spans="1:21" ht="14.7" thickBot="1" x14ac:dyDescent="0.6">
      <c r="A35" s="10"/>
      <c r="B35" s="121" t="s">
        <v>9</v>
      </c>
      <c r="C35" s="103">
        <v>42004</v>
      </c>
      <c r="D35" s="116" t="e">
        <f>#REF!</f>
        <v>#REF!</v>
      </c>
      <c r="E35" s="106" t="e">
        <f t="shared" si="0"/>
        <v>#REF!</v>
      </c>
      <c r="F35" s="107" t="e">
        <f>D35*F3</f>
        <v>#REF!</v>
      </c>
      <c r="G35" s="177" t="s">
        <v>8</v>
      </c>
      <c r="H35" s="104">
        <v>16</v>
      </c>
      <c r="I35" s="111" t="e">
        <f t="shared" si="1"/>
        <v>#REF!</v>
      </c>
      <c r="J35" s="169" t="e">
        <f>#REF!</f>
        <v>#REF!</v>
      </c>
      <c r="Q35" s="18"/>
      <c r="R35" s="16"/>
      <c r="S35" s="16"/>
      <c r="T35" s="16"/>
      <c r="U35" s="2"/>
    </row>
    <row r="36" spans="1:21" x14ac:dyDescent="0.55000000000000004">
      <c r="A36" s="10"/>
      <c r="B36" s="12"/>
      <c r="C36" s="17"/>
      <c r="D36" s="18"/>
      <c r="E36" s="18"/>
      <c r="F36" s="30"/>
      <c r="G36" s="16"/>
      <c r="H36" s="88"/>
      <c r="R36" s="18"/>
      <c r="S36" s="16"/>
    </row>
    <row r="37" spans="1:21" ht="16.8" x14ac:dyDescent="0.6">
      <c r="A37" s="13"/>
      <c r="B37" s="13"/>
      <c r="C37" s="15" t="s">
        <v>16</v>
      </c>
      <c r="D37" s="18" t="e">
        <f>SUM(D5:D35)</f>
        <v>#REF!</v>
      </c>
      <c r="E37" s="18"/>
      <c r="F37" s="29" t="e">
        <f>SUM(F5:F36)</f>
        <v>#REF!</v>
      </c>
      <c r="G37" s="51">
        <f>H37*F3</f>
        <v>118.40498999999963</v>
      </c>
      <c r="H37" s="88">
        <f>SUM(H5:H35)</f>
        <v>452.09999999999854</v>
      </c>
      <c r="I37" s="18" t="e">
        <f>SUM(D37-H37)</f>
        <v>#REF!</v>
      </c>
      <c r="J37" s="18" t="e">
        <f>D37-H37</f>
        <v>#REF!</v>
      </c>
      <c r="L37" s="92" t="s">
        <v>48</v>
      </c>
      <c r="M37" s="15"/>
      <c r="N37" s="15"/>
      <c r="O37" s="113">
        <v>2.7</v>
      </c>
      <c r="R37" s="18"/>
      <c r="S37" s="16"/>
    </row>
    <row r="38" spans="1:21" x14ac:dyDescent="0.55000000000000004">
      <c r="A38" s="13"/>
      <c r="B38" s="13"/>
      <c r="C38" s="15" t="s">
        <v>7</v>
      </c>
      <c r="D38" s="18" t="e">
        <f>SUM(D5:D35)/31</f>
        <v>#REF!</v>
      </c>
      <c r="E38" s="18"/>
      <c r="F38" s="30"/>
      <c r="G38" s="16"/>
      <c r="H38" s="18">
        <f>SUM(H5:H35)/31</f>
        <v>14.583870967741889</v>
      </c>
      <c r="I38" s="83" t="e">
        <f>1-(H37/D37)</f>
        <v>#REF!</v>
      </c>
      <c r="J38" s="84" t="e">
        <f>1-(D37/H37)</f>
        <v>#REF!</v>
      </c>
      <c r="L38" s="15"/>
      <c r="M38" s="15"/>
      <c r="N38" s="15"/>
      <c r="O38" s="8"/>
    </row>
    <row r="39" spans="1:21" ht="16.8" x14ac:dyDescent="0.6">
      <c r="C39" s="15" t="s">
        <v>15</v>
      </c>
      <c r="D39" s="26" t="e">
        <f>D37/(31*24)</f>
        <v>#REF!</v>
      </c>
      <c r="E39" s="26"/>
      <c r="F39" s="29"/>
      <c r="G39" s="51"/>
      <c r="H39" s="26">
        <f>H37/(31*24)</f>
        <v>0.60766129032257865</v>
      </c>
      <c r="K39" s="48"/>
      <c r="L39" s="92" t="s">
        <v>99</v>
      </c>
      <c r="M39" s="15"/>
      <c r="N39" s="15"/>
      <c r="O39" s="113">
        <v>4.5999999999999996</v>
      </c>
    </row>
    <row r="40" spans="1:21" x14ac:dyDescent="0.55000000000000004">
      <c r="C40" s="15" t="s">
        <v>25</v>
      </c>
      <c r="D40" s="26"/>
      <c r="E40" s="26"/>
      <c r="F40" s="29">
        <v>7.88</v>
      </c>
      <c r="G40" s="51">
        <v>7.88</v>
      </c>
      <c r="I40" s="146"/>
      <c r="J40" s="18"/>
      <c r="K40" s="81"/>
      <c r="L40" s="82"/>
      <c r="M40" s="81"/>
      <c r="N40" s="7"/>
      <c r="T40" s="10">
        <v>26800.6</v>
      </c>
    </row>
    <row r="41" spans="1:21" x14ac:dyDescent="0.55000000000000004">
      <c r="F41" s="29"/>
      <c r="G41" s="51"/>
      <c r="T41" s="10">
        <v>22796.400000000001</v>
      </c>
    </row>
    <row r="42" spans="1:21" x14ac:dyDescent="0.55000000000000004">
      <c r="C42" s="32" t="s">
        <v>18</v>
      </c>
      <c r="E42" s="13"/>
      <c r="F42" s="29" t="e">
        <f>SUM(F37:F40)</f>
        <v>#REF!</v>
      </c>
      <c r="G42" s="51">
        <f>SUM(G37:G41)</f>
        <v>126.28498999999962</v>
      </c>
      <c r="H42" s="178">
        <f>SUM(H5:H35)</f>
        <v>452.09999999999854</v>
      </c>
      <c r="T42" s="10">
        <f>T40-T41</f>
        <v>4004.1999999999971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6"/>
  <dimension ref="A2:U46"/>
  <sheetViews>
    <sheetView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3" width="11.41796875" style="2"/>
    <col min="4" max="4" width="14.41796875" style="2" bestFit="1" customWidth="1"/>
    <col min="5" max="5" width="13" style="10" customWidth="1"/>
    <col min="6" max="6" width="11.41796875" style="2" customWidth="1"/>
    <col min="7" max="7" width="11.41796875" style="10" customWidth="1"/>
    <col min="8" max="8" width="14.41796875" style="90" bestFit="1" customWidth="1"/>
    <col min="9" max="9" width="11.41796875" style="10"/>
    <col min="10" max="10" width="12.20703125" style="16" bestFit="1" customWidth="1"/>
    <col min="11" max="19" width="11.41796875" style="2"/>
    <col min="20" max="21" width="11.41796875" style="10"/>
    <col min="22" max="16384" width="11.41796875" style="2"/>
  </cols>
  <sheetData>
    <row r="2" spans="1:21" x14ac:dyDescent="0.55000000000000004">
      <c r="D2" s="150" t="s">
        <v>100</v>
      </c>
      <c r="F2" s="10"/>
      <c r="H2" s="151" t="s">
        <v>101</v>
      </c>
    </row>
    <row r="3" spans="1:21" x14ac:dyDescent="0.55000000000000004">
      <c r="C3" s="15"/>
      <c r="D3" s="153" t="s">
        <v>102</v>
      </c>
      <c r="E3" s="20" t="s">
        <v>21</v>
      </c>
      <c r="F3" s="27">
        <v>0.26190000000000002</v>
      </c>
      <c r="G3" s="27"/>
      <c r="H3" s="152" t="s">
        <v>51</v>
      </c>
      <c r="I3" s="8"/>
      <c r="J3" s="16" t="s">
        <v>88</v>
      </c>
      <c r="Q3" s="15"/>
      <c r="R3" s="16"/>
      <c r="S3" s="8"/>
      <c r="T3" s="8"/>
      <c r="U3" s="2"/>
    </row>
    <row r="4" spans="1:21" ht="14.7" thickBot="1" x14ac:dyDescent="0.6">
      <c r="C4" s="15"/>
      <c r="D4" s="16"/>
      <c r="E4" s="20"/>
      <c r="F4" s="27"/>
      <c r="G4" s="27"/>
      <c r="H4" s="16"/>
      <c r="Q4" s="15"/>
      <c r="R4" s="16"/>
      <c r="S4" s="10"/>
      <c r="U4" s="2"/>
    </row>
    <row r="5" spans="1:21" x14ac:dyDescent="0.55000000000000004">
      <c r="A5" s="12"/>
      <c r="B5" s="118" t="s">
        <v>10</v>
      </c>
      <c r="C5" s="93">
        <v>42005</v>
      </c>
      <c r="D5" s="114" t="e">
        <f>#REF!</f>
        <v>#REF!</v>
      </c>
      <c r="E5" s="96" t="e">
        <f t="shared" ref="E5" si="0">D5/24</f>
        <v>#REF!</v>
      </c>
      <c r="F5" s="97" t="e">
        <f>D5*F3</f>
        <v>#REF!</v>
      </c>
      <c r="G5" s="174" t="s">
        <v>13</v>
      </c>
      <c r="H5" s="94">
        <v>14</v>
      </c>
      <c r="I5" s="101" t="e">
        <f t="shared" ref="I5" si="1">D5-H5</f>
        <v>#REF!</v>
      </c>
      <c r="J5" s="166" t="e">
        <f>#REF!</f>
        <v>#REF!</v>
      </c>
      <c r="Q5" s="18"/>
      <c r="R5" s="18"/>
      <c r="S5" s="18"/>
      <c r="T5" s="18"/>
      <c r="U5" s="2"/>
    </row>
    <row r="6" spans="1:21" s="68" customFormat="1" x14ac:dyDescent="0.55000000000000004">
      <c r="A6" s="62"/>
      <c r="B6" s="119" t="s">
        <v>11</v>
      </c>
      <c r="C6" s="63">
        <v>42006</v>
      </c>
      <c r="D6" s="77" t="e">
        <f>#REF!</f>
        <v>#REF!</v>
      </c>
      <c r="E6" s="65" t="e">
        <f t="shared" ref="E6" si="2">D6/24</f>
        <v>#REF!</v>
      </c>
      <c r="F6" s="66" t="e">
        <f>D6*F3</f>
        <v>#REF!</v>
      </c>
      <c r="G6" s="175" t="s">
        <v>14</v>
      </c>
      <c r="H6" s="74">
        <v>12.5</v>
      </c>
      <c r="I6" s="64" t="e">
        <f t="shared" ref="I6" si="3">D6-H6</f>
        <v>#REF!</v>
      </c>
      <c r="J6" s="167" t="e">
        <f>#REF!</f>
        <v>#REF!</v>
      </c>
      <c r="Q6" s="69"/>
      <c r="R6" s="69"/>
      <c r="S6" s="64"/>
      <c r="T6" s="64"/>
    </row>
    <row r="7" spans="1:21" s="68" customFormat="1" x14ac:dyDescent="0.55000000000000004">
      <c r="A7" s="62"/>
      <c r="B7" s="120" t="s">
        <v>12</v>
      </c>
      <c r="C7" s="55">
        <v>42007</v>
      </c>
      <c r="D7" s="78" t="e">
        <f>#REF!</f>
        <v>#REF!</v>
      </c>
      <c r="E7" s="57" t="e">
        <f t="shared" ref="E7" si="4">D7/24</f>
        <v>#REF!</v>
      </c>
      <c r="F7" s="170" t="e">
        <f>D7*F3</f>
        <v>#REF!</v>
      </c>
      <c r="G7" s="176" t="s">
        <v>8</v>
      </c>
      <c r="H7" s="73">
        <v>21</v>
      </c>
      <c r="I7" s="56" t="e">
        <f t="shared" ref="I7" si="5">D7-H7</f>
        <v>#REF!</v>
      </c>
      <c r="J7" s="168" t="e">
        <f>#REF!</f>
        <v>#REF!</v>
      </c>
      <c r="Q7" s="69"/>
      <c r="R7" s="69"/>
      <c r="S7" s="64"/>
      <c r="T7" s="64"/>
    </row>
    <row r="8" spans="1:21" s="68" customFormat="1" x14ac:dyDescent="0.55000000000000004">
      <c r="A8" s="62"/>
      <c r="B8" s="119" t="s">
        <v>13</v>
      </c>
      <c r="C8" s="63">
        <v>42008</v>
      </c>
      <c r="D8" s="77" t="e">
        <f>#REF!</f>
        <v>#REF!</v>
      </c>
      <c r="E8" s="65" t="e">
        <f t="shared" ref="E8" si="6">D8/24</f>
        <v>#REF!</v>
      </c>
      <c r="F8" s="66" t="e">
        <f>D8*F3</f>
        <v>#REF!</v>
      </c>
      <c r="G8" s="175" t="s">
        <v>9</v>
      </c>
      <c r="H8" s="74">
        <v>17.599999999998545</v>
      </c>
      <c r="I8" s="64" t="e">
        <f t="shared" ref="I8" si="7">D8-H8</f>
        <v>#REF!</v>
      </c>
      <c r="J8" s="167" t="e">
        <f>#REF!</f>
        <v>#REF!</v>
      </c>
      <c r="Q8" s="69"/>
      <c r="R8" s="64"/>
      <c r="S8" s="64"/>
      <c r="T8" s="64"/>
    </row>
    <row r="9" spans="1:21" s="68" customFormat="1" x14ac:dyDescent="0.55000000000000004">
      <c r="A9" s="62"/>
      <c r="B9" s="120" t="s">
        <v>14</v>
      </c>
      <c r="C9" s="55">
        <v>42009</v>
      </c>
      <c r="D9" s="78" t="e">
        <f>#REF!</f>
        <v>#REF!</v>
      </c>
      <c r="E9" s="57" t="e">
        <f t="shared" ref="E9:E10" si="8">D9/24</f>
        <v>#REF!</v>
      </c>
      <c r="F9" s="58" t="e">
        <f>D9*F3</f>
        <v>#REF!</v>
      </c>
      <c r="G9" s="176" t="s">
        <v>10</v>
      </c>
      <c r="H9" s="73">
        <v>12.5</v>
      </c>
      <c r="I9" s="56" t="e">
        <f t="shared" ref="I9:I10" si="9">D9-H9</f>
        <v>#REF!</v>
      </c>
      <c r="J9" s="168" t="e">
        <f>#REF!</f>
        <v>#REF!</v>
      </c>
      <c r="Q9" s="64"/>
      <c r="R9" s="69"/>
      <c r="S9" s="64"/>
      <c r="T9" s="64"/>
    </row>
    <row r="10" spans="1:21" s="68" customFormat="1" x14ac:dyDescent="0.55000000000000004">
      <c r="A10" s="62"/>
      <c r="B10" s="119" t="s">
        <v>9</v>
      </c>
      <c r="C10" s="63">
        <v>42010</v>
      </c>
      <c r="D10" s="77" t="e">
        <f>#REF!</f>
        <v>#REF!</v>
      </c>
      <c r="E10" s="65" t="e">
        <f t="shared" si="8"/>
        <v>#REF!</v>
      </c>
      <c r="F10" s="66" t="e">
        <f>D10*F3</f>
        <v>#REF!</v>
      </c>
      <c r="G10" s="175" t="s">
        <v>11</v>
      </c>
      <c r="H10" s="74">
        <v>11.5</v>
      </c>
      <c r="I10" s="64" t="e">
        <f t="shared" si="9"/>
        <v>#REF!</v>
      </c>
      <c r="J10" s="167" t="e">
        <f>#REF!</f>
        <v>#REF!</v>
      </c>
      <c r="Q10" s="69"/>
      <c r="R10" s="69"/>
      <c r="S10" s="64"/>
      <c r="T10" s="64"/>
    </row>
    <row r="11" spans="1:21" s="68" customFormat="1" x14ac:dyDescent="0.55000000000000004">
      <c r="A11" s="62"/>
      <c r="B11" s="120" t="s">
        <v>10</v>
      </c>
      <c r="C11" s="55">
        <v>42011</v>
      </c>
      <c r="D11" s="78" t="e">
        <f>#REF!</f>
        <v>#REF!</v>
      </c>
      <c r="E11" s="57" t="e">
        <f t="shared" ref="E11" si="10">D11/24</f>
        <v>#REF!</v>
      </c>
      <c r="F11" s="58" t="e">
        <f>D11*F3</f>
        <v>#REF!</v>
      </c>
      <c r="G11" s="176" t="s">
        <v>12</v>
      </c>
      <c r="H11" s="73">
        <v>13.900000000001455</v>
      </c>
      <c r="I11" s="56" t="e">
        <f t="shared" ref="I11" si="11">D11-H11</f>
        <v>#REF!</v>
      </c>
      <c r="J11" s="168" t="e">
        <f>#REF!</f>
        <v>#REF!</v>
      </c>
      <c r="Q11" s="70"/>
      <c r="R11" s="69"/>
      <c r="S11" s="64"/>
      <c r="T11" s="64"/>
    </row>
    <row r="12" spans="1:21" s="68" customFormat="1" x14ac:dyDescent="0.55000000000000004">
      <c r="A12" s="62"/>
      <c r="B12" s="119" t="s">
        <v>11</v>
      </c>
      <c r="C12" s="63">
        <v>42012</v>
      </c>
      <c r="D12" s="77" t="e">
        <f>#REF!</f>
        <v>#REF!</v>
      </c>
      <c r="E12" s="65" t="e">
        <f t="shared" ref="E12" si="12">D12/24</f>
        <v>#REF!</v>
      </c>
      <c r="F12" s="66" t="e">
        <f>D12*F3</f>
        <v>#REF!</v>
      </c>
      <c r="G12" s="175" t="s">
        <v>13</v>
      </c>
      <c r="H12" s="74">
        <v>12.700000000000728</v>
      </c>
      <c r="I12" s="64" t="e">
        <f t="shared" ref="I12" si="13">D12-H12</f>
        <v>#REF!</v>
      </c>
      <c r="J12" s="167" t="e">
        <f>#REF!</f>
        <v>#REF!</v>
      </c>
      <c r="Q12" s="69"/>
      <c r="R12" s="69"/>
      <c r="S12" s="64"/>
      <c r="T12" s="64"/>
    </row>
    <row r="13" spans="1:21" s="68" customFormat="1" x14ac:dyDescent="0.55000000000000004">
      <c r="A13" s="62"/>
      <c r="B13" s="120" t="s">
        <v>12</v>
      </c>
      <c r="C13" s="55">
        <v>42013</v>
      </c>
      <c r="D13" s="78" t="e">
        <f>#REF!</f>
        <v>#REF!</v>
      </c>
      <c r="E13" s="57" t="e">
        <f t="shared" ref="E13" si="14">D13/24</f>
        <v>#REF!</v>
      </c>
      <c r="F13" s="58" t="e">
        <f>D13*F3</f>
        <v>#REF!</v>
      </c>
      <c r="G13" s="176" t="s">
        <v>14</v>
      </c>
      <c r="H13" s="73">
        <v>14.799999999999272</v>
      </c>
      <c r="I13" s="56" t="e">
        <f t="shared" ref="I13" si="15">D13-H13</f>
        <v>#REF!</v>
      </c>
      <c r="J13" s="168" t="e">
        <f>#REF!</f>
        <v>#REF!</v>
      </c>
      <c r="Q13" s="69"/>
      <c r="R13" s="64"/>
      <c r="S13" s="64"/>
      <c r="T13" s="64"/>
    </row>
    <row r="14" spans="1:21" s="68" customFormat="1" x14ac:dyDescent="0.55000000000000004">
      <c r="A14" s="62"/>
      <c r="B14" s="119" t="s">
        <v>13</v>
      </c>
      <c r="C14" s="63">
        <v>42014</v>
      </c>
      <c r="D14" s="77" t="e">
        <f>#REF!</f>
        <v>#REF!</v>
      </c>
      <c r="E14" s="65" t="e">
        <f t="shared" ref="E14" si="16">D14/24</f>
        <v>#REF!</v>
      </c>
      <c r="F14" s="157" t="e">
        <f>D14*F3</f>
        <v>#REF!</v>
      </c>
      <c r="G14" s="175" t="s">
        <v>8</v>
      </c>
      <c r="H14" s="74">
        <v>11.5</v>
      </c>
      <c r="I14" s="64" t="e">
        <f t="shared" ref="I14" si="17">D14-H14</f>
        <v>#REF!</v>
      </c>
      <c r="J14" s="167" t="e">
        <f>#REF!</f>
        <v>#REF!</v>
      </c>
      <c r="Q14" s="69"/>
      <c r="R14" s="64"/>
      <c r="S14" s="64"/>
      <c r="T14" s="64"/>
    </row>
    <row r="15" spans="1:21" s="68" customFormat="1" x14ac:dyDescent="0.55000000000000004">
      <c r="A15" s="62"/>
      <c r="B15" s="120" t="s">
        <v>14</v>
      </c>
      <c r="C15" s="55">
        <v>42015</v>
      </c>
      <c r="D15" s="78" t="e">
        <f>#REF!</f>
        <v>#REF!</v>
      </c>
      <c r="E15" s="57" t="e">
        <f t="shared" ref="E15" si="18">D15/24</f>
        <v>#REF!</v>
      </c>
      <c r="F15" s="58" t="e">
        <f>D15*F3</f>
        <v>#REF!</v>
      </c>
      <c r="G15" s="176" t="s">
        <v>9</v>
      </c>
      <c r="H15" s="73">
        <v>15.399999999997817</v>
      </c>
      <c r="I15" s="56" t="e">
        <f t="shared" ref="I15" si="19">D15-H15</f>
        <v>#REF!</v>
      </c>
      <c r="J15" s="168" t="e">
        <f>#REF!</f>
        <v>#REF!</v>
      </c>
      <c r="Q15" s="69"/>
      <c r="R15" s="64"/>
      <c r="S15" s="64"/>
      <c r="T15" s="64"/>
    </row>
    <row r="16" spans="1:21" s="68" customFormat="1" x14ac:dyDescent="0.55000000000000004">
      <c r="A16" s="62"/>
      <c r="B16" s="119" t="s">
        <v>8</v>
      </c>
      <c r="C16" s="63">
        <v>42016</v>
      </c>
      <c r="D16" s="77" t="e">
        <f>#REF!</f>
        <v>#REF!</v>
      </c>
      <c r="E16" s="65" t="e">
        <f t="shared" ref="E16" si="20">D16/24</f>
        <v>#REF!</v>
      </c>
      <c r="F16" s="66" t="e">
        <f>D16*F3</f>
        <v>#REF!</v>
      </c>
      <c r="G16" s="175" t="s">
        <v>10</v>
      </c>
      <c r="H16" s="74">
        <v>11.100000000002183</v>
      </c>
      <c r="I16" s="64" t="e">
        <f t="shared" ref="I16" si="21">D16-H16</f>
        <v>#REF!</v>
      </c>
      <c r="J16" s="167" t="e">
        <f>#REF!</f>
        <v>#REF!</v>
      </c>
      <c r="Q16" s="69"/>
      <c r="R16" s="69"/>
      <c r="S16" s="69"/>
      <c r="T16" s="69"/>
    </row>
    <row r="17" spans="1:21" s="68" customFormat="1" x14ac:dyDescent="0.55000000000000004">
      <c r="A17" s="62"/>
      <c r="B17" s="120" t="s">
        <v>9</v>
      </c>
      <c r="C17" s="55">
        <v>42017</v>
      </c>
      <c r="D17" s="78" t="e">
        <f>#REF!</f>
        <v>#REF!</v>
      </c>
      <c r="E17" s="57" t="e">
        <f t="shared" ref="E17:E18" si="22">D17/24</f>
        <v>#REF!</v>
      </c>
      <c r="F17" s="58" t="e">
        <f>D17*F3</f>
        <v>#REF!</v>
      </c>
      <c r="G17" s="176" t="s">
        <v>11</v>
      </c>
      <c r="H17" s="73">
        <v>9</v>
      </c>
      <c r="I17" s="56" t="e">
        <f t="shared" ref="I17:I18" si="23">D17-H17</f>
        <v>#REF!</v>
      </c>
      <c r="J17" s="168" t="e">
        <f>#REF!</f>
        <v>#REF!</v>
      </c>
      <c r="Q17" s="69"/>
      <c r="R17" s="69"/>
      <c r="S17" s="69"/>
      <c r="T17" s="69"/>
    </row>
    <row r="18" spans="1:21" s="68" customFormat="1" x14ac:dyDescent="0.55000000000000004">
      <c r="A18" s="62"/>
      <c r="B18" s="119" t="s">
        <v>10</v>
      </c>
      <c r="C18" s="63">
        <v>42018</v>
      </c>
      <c r="D18" s="77" t="e">
        <f>#REF!</f>
        <v>#REF!</v>
      </c>
      <c r="E18" s="65" t="e">
        <f t="shared" si="22"/>
        <v>#REF!</v>
      </c>
      <c r="F18" s="66" t="e">
        <f>D18*F3</f>
        <v>#REF!</v>
      </c>
      <c r="G18" s="175" t="s">
        <v>12</v>
      </c>
      <c r="H18" s="74">
        <v>15.5</v>
      </c>
      <c r="I18" s="64" t="e">
        <f t="shared" si="23"/>
        <v>#REF!</v>
      </c>
      <c r="J18" s="167" t="e">
        <f>#REF!</f>
        <v>#REF!</v>
      </c>
      <c r="Q18" s="69"/>
      <c r="R18" s="69"/>
      <c r="S18" s="69"/>
      <c r="T18" s="69"/>
    </row>
    <row r="19" spans="1:21" x14ac:dyDescent="0.55000000000000004">
      <c r="A19" s="10"/>
      <c r="B19" s="120" t="s">
        <v>11</v>
      </c>
      <c r="C19" s="55">
        <v>42019</v>
      </c>
      <c r="D19" s="78" t="e">
        <f>#REF!</f>
        <v>#REF!</v>
      </c>
      <c r="E19" s="57" t="e">
        <f t="shared" ref="E19" si="24">D19/24</f>
        <v>#REF!</v>
      </c>
      <c r="F19" s="58" t="e">
        <f>D19*F3</f>
        <v>#REF!</v>
      </c>
      <c r="G19" s="176" t="s">
        <v>13</v>
      </c>
      <c r="H19" s="73">
        <v>17.799999999999272</v>
      </c>
      <c r="I19" s="56" t="e">
        <f t="shared" ref="I19" si="25">D19-H19</f>
        <v>#REF!</v>
      </c>
      <c r="J19" s="168" t="e">
        <f>#REF!</f>
        <v>#REF!</v>
      </c>
      <c r="Q19" s="16"/>
      <c r="R19" s="18"/>
      <c r="S19" s="16"/>
      <c r="T19" s="16"/>
      <c r="U19" s="2"/>
    </row>
    <row r="20" spans="1:21" x14ac:dyDescent="0.55000000000000004">
      <c r="A20" s="10"/>
      <c r="B20" s="119" t="s">
        <v>12</v>
      </c>
      <c r="C20" s="63">
        <v>42020</v>
      </c>
      <c r="D20" s="77" t="e">
        <f>#REF!</f>
        <v>#REF!</v>
      </c>
      <c r="E20" s="65" t="e">
        <f t="shared" ref="E20" si="26">D20/24</f>
        <v>#REF!</v>
      </c>
      <c r="F20" s="66" t="e">
        <f>D20*F3</f>
        <v>#REF!</v>
      </c>
      <c r="G20" s="175" t="s">
        <v>14</v>
      </c>
      <c r="H20" s="74">
        <v>12.099999999998545</v>
      </c>
      <c r="I20" s="64" t="e">
        <f t="shared" ref="I20" si="27">D20-H20</f>
        <v>#REF!</v>
      </c>
      <c r="J20" s="167" t="e">
        <f>#REF!</f>
        <v>#REF!</v>
      </c>
      <c r="Q20" s="16"/>
      <c r="R20" s="16"/>
      <c r="S20" s="18"/>
      <c r="T20" s="16"/>
      <c r="U20" s="2"/>
    </row>
    <row r="21" spans="1:21" x14ac:dyDescent="0.55000000000000004">
      <c r="A21" s="10"/>
      <c r="B21" s="120" t="s">
        <v>13</v>
      </c>
      <c r="C21" s="55">
        <v>42021</v>
      </c>
      <c r="D21" s="78" t="e">
        <f>#REF!</f>
        <v>#REF!</v>
      </c>
      <c r="E21" s="57" t="e">
        <f t="shared" ref="E21" si="28">D21/24</f>
        <v>#REF!</v>
      </c>
      <c r="F21" s="58" t="e">
        <f>D21*F3</f>
        <v>#REF!</v>
      </c>
      <c r="G21" s="176" t="s">
        <v>8</v>
      </c>
      <c r="H21" s="73">
        <v>12.700000000000728</v>
      </c>
      <c r="I21" s="56" t="e">
        <f t="shared" ref="I21" si="29">D21-H21</f>
        <v>#REF!</v>
      </c>
      <c r="J21" s="168" t="e">
        <f>#REF!</f>
        <v>#REF!</v>
      </c>
      <c r="Q21" s="16"/>
      <c r="R21" s="16"/>
      <c r="S21" s="27"/>
      <c r="T21" s="16"/>
      <c r="U21" s="2"/>
    </row>
    <row r="22" spans="1:21" x14ac:dyDescent="0.55000000000000004">
      <c r="A22" s="10"/>
      <c r="B22" s="119" t="s">
        <v>14</v>
      </c>
      <c r="C22" s="63">
        <v>42022</v>
      </c>
      <c r="D22" s="77" t="e">
        <f>#REF!</f>
        <v>#REF!</v>
      </c>
      <c r="E22" s="65" t="e">
        <f t="shared" ref="E22" si="30">D22/24</f>
        <v>#REF!</v>
      </c>
      <c r="F22" s="66" t="e">
        <f>D22*F3</f>
        <v>#REF!</v>
      </c>
      <c r="G22" s="175" t="s">
        <v>9</v>
      </c>
      <c r="H22" s="74">
        <v>11.200000000000728</v>
      </c>
      <c r="I22" s="64" t="e">
        <f t="shared" ref="I22" si="31">D22-H22</f>
        <v>#REF!</v>
      </c>
      <c r="J22" s="167" t="e">
        <f>#REF!</f>
        <v>#REF!</v>
      </c>
      <c r="Q22" s="16"/>
      <c r="R22" s="16"/>
      <c r="S22" s="16"/>
      <c r="T22" s="16"/>
      <c r="U22" s="2"/>
    </row>
    <row r="23" spans="1:21" x14ac:dyDescent="0.55000000000000004">
      <c r="A23" s="10"/>
      <c r="B23" s="120" t="s">
        <v>8</v>
      </c>
      <c r="C23" s="55">
        <v>42023</v>
      </c>
      <c r="D23" s="78" t="e">
        <f>#REF!</f>
        <v>#REF!</v>
      </c>
      <c r="E23" s="57" t="e">
        <f t="shared" ref="E23:E24" si="32">D23/24</f>
        <v>#REF!</v>
      </c>
      <c r="F23" s="58" t="e">
        <f>D23*F3</f>
        <v>#REF!</v>
      </c>
      <c r="G23" s="176" t="s">
        <v>10</v>
      </c>
      <c r="H23" s="73">
        <v>11.799999999999272</v>
      </c>
      <c r="I23" s="56" t="e">
        <f t="shared" ref="I23:I24" si="33">D23-H23</f>
        <v>#REF!</v>
      </c>
      <c r="J23" s="168" t="e">
        <f>#REF!</f>
        <v>#REF!</v>
      </c>
      <c r="Q23" s="18"/>
      <c r="R23" s="16"/>
      <c r="S23" s="16"/>
      <c r="T23" s="16"/>
      <c r="U23" s="2"/>
    </row>
    <row r="24" spans="1:21" x14ac:dyDescent="0.55000000000000004">
      <c r="A24" s="62"/>
      <c r="B24" s="119" t="s">
        <v>9</v>
      </c>
      <c r="C24" s="63">
        <v>42024</v>
      </c>
      <c r="D24" s="77" t="e">
        <f>#REF!</f>
        <v>#REF!</v>
      </c>
      <c r="E24" s="65" t="e">
        <f t="shared" si="32"/>
        <v>#REF!</v>
      </c>
      <c r="F24" s="66" t="e">
        <f>D24*F3</f>
        <v>#REF!</v>
      </c>
      <c r="G24" s="175" t="s">
        <v>11</v>
      </c>
      <c r="H24" s="74">
        <v>10.5</v>
      </c>
      <c r="I24" s="64" t="e">
        <f t="shared" si="33"/>
        <v>#REF!</v>
      </c>
      <c r="J24" s="167" t="e">
        <f>#REF!</f>
        <v>#REF!</v>
      </c>
      <c r="Q24" s="16"/>
      <c r="R24" s="16"/>
      <c r="S24" s="16"/>
      <c r="T24" s="16"/>
      <c r="U24" s="2"/>
    </row>
    <row r="25" spans="1:21" x14ac:dyDescent="0.55000000000000004">
      <c r="A25" s="10"/>
      <c r="B25" s="120" t="s">
        <v>10</v>
      </c>
      <c r="C25" s="55">
        <v>42025</v>
      </c>
      <c r="D25" s="78" t="e">
        <f>#REF!</f>
        <v>#REF!</v>
      </c>
      <c r="E25" s="57" t="e">
        <f t="shared" ref="E25" si="34">D25/24</f>
        <v>#REF!</v>
      </c>
      <c r="F25" s="58" t="e">
        <f>D25*F3</f>
        <v>#REF!</v>
      </c>
      <c r="G25" s="176" t="s">
        <v>12</v>
      </c>
      <c r="H25" s="73">
        <v>9</v>
      </c>
      <c r="I25" s="56" t="e">
        <f t="shared" ref="I25" si="35">D25-H25</f>
        <v>#REF!</v>
      </c>
      <c r="J25" s="168" t="e">
        <f>#REF!</f>
        <v>#REF!</v>
      </c>
      <c r="Q25" s="18"/>
      <c r="R25" s="16"/>
      <c r="S25" s="16"/>
      <c r="T25" s="16"/>
      <c r="U25" s="2"/>
    </row>
    <row r="26" spans="1:21" x14ac:dyDescent="0.55000000000000004">
      <c r="A26" s="10"/>
      <c r="B26" s="119" t="s">
        <v>11</v>
      </c>
      <c r="C26" s="63">
        <v>42026</v>
      </c>
      <c r="D26" s="77" t="e">
        <f>#REF!</f>
        <v>#REF!</v>
      </c>
      <c r="E26" s="65" t="e">
        <f t="shared" ref="E26" si="36">D26/24</f>
        <v>#REF!</v>
      </c>
      <c r="F26" s="66" t="e">
        <f>D26*F3</f>
        <v>#REF!</v>
      </c>
      <c r="G26" s="175" t="s">
        <v>13</v>
      </c>
      <c r="H26" s="74">
        <v>15.700000000000728</v>
      </c>
      <c r="I26" s="64" t="e">
        <f t="shared" ref="I26" si="37">D26-H26</f>
        <v>#REF!</v>
      </c>
      <c r="J26" s="167" t="e">
        <f>#REF!</f>
        <v>#REF!</v>
      </c>
      <c r="Q26" s="16"/>
      <c r="R26" s="16"/>
      <c r="S26" s="16"/>
      <c r="T26" s="16"/>
      <c r="U26" s="2"/>
    </row>
    <row r="27" spans="1:21" x14ac:dyDescent="0.55000000000000004">
      <c r="A27" s="10"/>
      <c r="B27" s="120" t="s">
        <v>12</v>
      </c>
      <c r="C27" s="55">
        <v>42027</v>
      </c>
      <c r="D27" s="78" t="e">
        <f>#REF!</f>
        <v>#REF!</v>
      </c>
      <c r="E27" s="57" t="e">
        <f t="shared" ref="E27:E28" si="38">D27/24</f>
        <v>#REF!</v>
      </c>
      <c r="F27" s="58" t="e">
        <f>D27*F3</f>
        <v>#REF!</v>
      </c>
      <c r="G27" s="176" t="s">
        <v>14</v>
      </c>
      <c r="H27" s="73">
        <v>13.700000000000728</v>
      </c>
      <c r="I27" s="56" t="e">
        <f t="shared" ref="I27:I28" si="39">D27-H27</f>
        <v>#REF!</v>
      </c>
      <c r="J27" s="168" t="e">
        <f>#REF!</f>
        <v>#REF!</v>
      </c>
      <c r="Q27" s="16"/>
      <c r="R27" s="16"/>
      <c r="S27" s="16"/>
      <c r="T27" s="16"/>
      <c r="U27" s="2"/>
    </row>
    <row r="28" spans="1:21" x14ac:dyDescent="0.55000000000000004">
      <c r="A28" s="10"/>
      <c r="B28" s="119" t="s">
        <v>13</v>
      </c>
      <c r="C28" s="63">
        <v>42028</v>
      </c>
      <c r="D28" s="77" t="e">
        <f>#REF!</f>
        <v>#REF!</v>
      </c>
      <c r="E28" s="65" t="e">
        <f t="shared" si="38"/>
        <v>#REF!</v>
      </c>
      <c r="F28" s="66" t="e">
        <f>D28*F3</f>
        <v>#REF!</v>
      </c>
      <c r="G28" s="175" t="s">
        <v>8</v>
      </c>
      <c r="H28" s="74">
        <v>13.200000000000728</v>
      </c>
      <c r="I28" s="64" t="e">
        <f t="shared" si="39"/>
        <v>#REF!</v>
      </c>
      <c r="J28" s="167" t="e">
        <f>#REF!</f>
        <v>#REF!</v>
      </c>
      <c r="Q28" s="16"/>
      <c r="R28" s="16"/>
      <c r="S28" s="16"/>
      <c r="T28" s="16"/>
      <c r="U28" s="2"/>
    </row>
    <row r="29" spans="1:21" x14ac:dyDescent="0.55000000000000004">
      <c r="A29" s="10"/>
      <c r="B29" s="120" t="s">
        <v>14</v>
      </c>
      <c r="C29" s="55">
        <v>42029</v>
      </c>
      <c r="D29" s="78" t="e">
        <f>#REF!</f>
        <v>#REF!</v>
      </c>
      <c r="E29" s="57" t="e">
        <f t="shared" ref="E29" si="40">D29/24</f>
        <v>#REF!</v>
      </c>
      <c r="F29" s="58" t="e">
        <f>D29*F3</f>
        <v>#REF!</v>
      </c>
      <c r="G29" s="176" t="s">
        <v>9</v>
      </c>
      <c r="H29" s="73">
        <v>19.299999999999272</v>
      </c>
      <c r="I29" s="56" t="e">
        <f t="shared" ref="I29" si="41">D29-H29</f>
        <v>#REF!</v>
      </c>
      <c r="J29" s="168" t="e">
        <f>#REF!</f>
        <v>#REF!</v>
      </c>
      <c r="Q29" s="16"/>
      <c r="R29" s="16"/>
      <c r="S29" s="16"/>
      <c r="T29" s="16"/>
      <c r="U29" s="2"/>
    </row>
    <row r="30" spans="1:21" x14ac:dyDescent="0.55000000000000004">
      <c r="A30" s="10"/>
      <c r="B30" s="119" t="s">
        <v>8</v>
      </c>
      <c r="C30" s="63">
        <v>42030</v>
      </c>
      <c r="D30" s="77" t="e">
        <f>#REF!</f>
        <v>#REF!</v>
      </c>
      <c r="E30" s="65" t="e">
        <f t="shared" ref="E30:E31" si="42">D30/24</f>
        <v>#REF!</v>
      </c>
      <c r="F30" s="66" t="e">
        <f>D30*F3</f>
        <v>#REF!</v>
      </c>
      <c r="G30" s="175" t="s">
        <v>10</v>
      </c>
      <c r="H30" s="74">
        <v>16.099999999998545</v>
      </c>
      <c r="I30" s="64" t="e">
        <f t="shared" ref="I30:I31" si="43">D30-H30</f>
        <v>#REF!</v>
      </c>
      <c r="J30" s="167" t="e">
        <f>#REF!</f>
        <v>#REF!</v>
      </c>
      <c r="Q30" s="16"/>
      <c r="R30" s="16"/>
      <c r="S30" s="16"/>
      <c r="T30" s="16"/>
      <c r="U30" s="2"/>
    </row>
    <row r="31" spans="1:21" x14ac:dyDescent="0.55000000000000004">
      <c r="A31" s="10"/>
      <c r="B31" s="120" t="s">
        <v>9</v>
      </c>
      <c r="C31" s="55">
        <v>42031</v>
      </c>
      <c r="D31" s="78" t="e">
        <f>#REF!</f>
        <v>#REF!</v>
      </c>
      <c r="E31" s="57" t="e">
        <f t="shared" si="42"/>
        <v>#REF!</v>
      </c>
      <c r="F31" s="58" t="e">
        <f>D31*F3</f>
        <v>#REF!</v>
      </c>
      <c r="G31" s="176" t="s">
        <v>11</v>
      </c>
      <c r="H31" s="73">
        <v>16.900000000001455</v>
      </c>
      <c r="I31" s="56" t="e">
        <f t="shared" si="43"/>
        <v>#REF!</v>
      </c>
      <c r="J31" s="168" t="e">
        <f>#REF!</f>
        <v>#REF!</v>
      </c>
      <c r="Q31" s="18"/>
      <c r="R31" s="26"/>
      <c r="S31" s="16"/>
      <c r="T31" s="16"/>
      <c r="U31" s="2"/>
    </row>
    <row r="32" spans="1:21" x14ac:dyDescent="0.55000000000000004">
      <c r="A32" s="10"/>
      <c r="B32" s="119" t="s">
        <v>10</v>
      </c>
      <c r="C32" s="63">
        <v>42032</v>
      </c>
      <c r="D32" s="77" t="e">
        <f>#REF!</f>
        <v>#REF!</v>
      </c>
      <c r="E32" s="65" t="e">
        <f t="shared" ref="E32:E33" si="44">D32/24</f>
        <v>#REF!</v>
      </c>
      <c r="F32" s="66" t="e">
        <f>D32*F3</f>
        <v>#REF!</v>
      </c>
      <c r="G32" s="175" t="s">
        <v>12</v>
      </c>
      <c r="H32" s="74">
        <v>13.5</v>
      </c>
      <c r="I32" s="64" t="e">
        <f t="shared" ref="I32:I33" si="45">D32-H32</f>
        <v>#REF!</v>
      </c>
      <c r="J32" s="167" t="e">
        <f>#REF!</f>
        <v>#REF!</v>
      </c>
      <c r="Q32" s="16"/>
      <c r="R32" s="16"/>
      <c r="S32" s="16"/>
      <c r="T32" s="16"/>
      <c r="U32" s="2"/>
    </row>
    <row r="33" spans="1:21" x14ac:dyDescent="0.55000000000000004">
      <c r="A33" s="10"/>
      <c r="B33" s="120" t="s">
        <v>11</v>
      </c>
      <c r="C33" s="55">
        <v>42033</v>
      </c>
      <c r="D33" s="78" t="e">
        <f>#REF!</f>
        <v>#REF!</v>
      </c>
      <c r="E33" s="57" t="e">
        <f t="shared" si="44"/>
        <v>#REF!</v>
      </c>
      <c r="F33" s="58" t="e">
        <f>D33*F3</f>
        <v>#REF!</v>
      </c>
      <c r="G33" s="176" t="s">
        <v>13</v>
      </c>
      <c r="H33" s="73">
        <v>17.700000000000728</v>
      </c>
      <c r="I33" s="56" t="e">
        <f t="shared" si="45"/>
        <v>#REF!</v>
      </c>
      <c r="J33" s="168" t="e">
        <f>#REF!</f>
        <v>#REF!</v>
      </c>
      <c r="Q33" s="16"/>
      <c r="R33" s="16"/>
      <c r="S33" s="16"/>
      <c r="T33" s="16"/>
      <c r="U33" s="2"/>
    </row>
    <row r="34" spans="1:21" x14ac:dyDescent="0.55000000000000004">
      <c r="A34" s="10"/>
      <c r="B34" s="119" t="s">
        <v>12</v>
      </c>
      <c r="C34" s="63">
        <v>42034</v>
      </c>
      <c r="D34" s="77" t="e">
        <f>#REF!</f>
        <v>#REF!</v>
      </c>
      <c r="E34" s="65" t="e">
        <f t="shared" ref="E34:E35" si="46">D34/24</f>
        <v>#REF!</v>
      </c>
      <c r="F34" s="66" t="e">
        <f>D34*F3</f>
        <v>#REF!</v>
      </c>
      <c r="G34" s="175" t="s">
        <v>14</v>
      </c>
      <c r="H34" s="74">
        <v>18.69999999999709</v>
      </c>
      <c r="I34" s="64" t="e">
        <f t="shared" ref="I34:I35" si="47">D34-H34</f>
        <v>#REF!</v>
      </c>
      <c r="J34" s="167" t="e">
        <f>#REF!</f>
        <v>#REF!</v>
      </c>
      <c r="Q34" s="18"/>
      <c r="R34" s="16"/>
      <c r="S34" s="16"/>
      <c r="T34" s="16"/>
      <c r="U34" s="2"/>
    </row>
    <row r="35" spans="1:21" ht="14.7" thickBot="1" x14ac:dyDescent="0.6">
      <c r="A35" s="10"/>
      <c r="B35" s="121" t="s">
        <v>13</v>
      </c>
      <c r="C35" s="103">
        <v>42035</v>
      </c>
      <c r="D35" s="116" t="e">
        <f>#REF!</f>
        <v>#REF!</v>
      </c>
      <c r="E35" s="106" t="e">
        <f t="shared" si="46"/>
        <v>#REF!</v>
      </c>
      <c r="F35" s="107" t="e">
        <f>D35*F4</f>
        <v>#REF!</v>
      </c>
      <c r="G35" s="177" t="s">
        <v>8</v>
      </c>
      <c r="H35" s="104">
        <v>11.700000000000728</v>
      </c>
      <c r="I35" s="111" t="e">
        <f t="shared" si="47"/>
        <v>#REF!</v>
      </c>
      <c r="J35" s="169" t="e">
        <f>#REF!</f>
        <v>#REF!</v>
      </c>
      <c r="Q35" s="18"/>
      <c r="R35" s="16"/>
      <c r="S35" s="16"/>
      <c r="T35" s="16"/>
      <c r="U35" s="2"/>
    </row>
    <row r="36" spans="1:21" x14ac:dyDescent="0.55000000000000004">
      <c r="A36" s="10"/>
      <c r="B36" s="12"/>
      <c r="C36" s="17"/>
      <c r="D36" s="18"/>
      <c r="E36" s="18"/>
      <c r="F36" s="30"/>
      <c r="G36" s="16"/>
      <c r="H36" s="88"/>
      <c r="R36" s="18"/>
      <c r="S36" s="16"/>
    </row>
    <row r="37" spans="1:21" ht="16.8" x14ac:dyDescent="0.6">
      <c r="A37" s="13"/>
      <c r="B37" s="13"/>
      <c r="C37" s="15" t="s">
        <v>16</v>
      </c>
      <c r="D37" s="18" t="e">
        <f>SUM(D5:D35)</f>
        <v>#REF!</v>
      </c>
      <c r="E37" s="18"/>
      <c r="F37" s="29" t="e">
        <f>SUM(F5:F36)</f>
        <v>#REF!</v>
      </c>
      <c r="G37" s="51">
        <f>H37*F3</f>
        <v>110.15513999999963</v>
      </c>
      <c r="H37" s="88">
        <f>SUM(H6:H35)</f>
        <v>420.59999999999854</v>
      </c>
      <c r="I37" s="18" t="e">
        <f>SUM(D37-H37)</f>
        <v>#REF!</v>
      </c>
      <c r="J37" s="18" t="e">
        <f>D37-H37</f>
        <v>#REF!</v>
      </c>
      <c r="L37" s="92" t="s">
        <v>104</v>
      </c>
      <c r="M37" s="15"/>
      <c r="N37" s="15"/>
      <c r="O37" s="113"/>
      <c r="R37" s="18"/>
      <c r="S37" s="16"/>
    </row>
    <row r="38" spans="1:21" x14ac:dyDescent="0.55000000000000004">
      <c r="A38" s="13"/>
      <c r="B38" s="13"/>
      <c r="C38" s="15" t="s">
        <v>7</v>
      </c>
      <c r="D38" s="18" t="e">
        <f>SUM(D5:D35)/31</f>
        <v>#REF!</v>
      </c>
      <c r="E38" s="18"/>
      <c r="F38" s="30"/>
      <c r="G38" s="16"/>
      <c r="H38" s="18">
        <f>SUM(H5:H35)/31</f>
        <v>14.01935483870963</v>
      </c>
      <c r="I38" s="83" t="e">
        <f>1-(H37/D37)</f>
        <v>#REF!</v>
      </c>
      <c r="J38" s="84" t="e">
        <f>1-(D37/H37)</f>
        <v>#REF!</v>
      </c>
      <c r="L38" s="15"/>
      <c r="M38" s="15"/>
      <c r="N38" s="15"/>
      <c r="O38" s="8"/>
    </row>
    <row r="39" spans="1:21" ht="16.8" x14ac:dyDescent="0.6">
      <c r="C39" s="15" t="s">
        <v>15</v>
      </c>
      <c r="D39" s="26" t="e">
        <f>D37/(31*24)</f>
        <v>#REF!</v>
      </c>
      <c r="E39" s="26"/>
      <c r="F39" s="29"/>
      <c r="G39" s="51"/>
      <c r="H39" s="26">
        <f>H37/(31*24)</f>
        <v>0.56532258064515939</v>
      </c>
      <c r="K39" s="48"/>
      <c r="L39" s="92" t="s">
        <v>103</v>
      </c>
      <c r="M39" s="15"/>
      <c r="N39" s="15"/>
      <c r="O39" s="113"/>
    </row>
    <row r="40" spans="1:21" x14ac:dyDescent="0.55000000000000004">
      <c r="C40" s="15" t="s">
        <v>25</v>
      </c>
      <c r="D40" s="26"/>
      <c r="E40" s="26"/>
      <c r="F40" s="29">
        <v>7.88</v>
      </c>
      <c r="G40" s="51">
        <v>7.88</v>
      </c>
      <c r="I40" s="146"/>
      <c r="J40" s="18"/>
      <c r="K40" s="81"/>
      <c r="L40" s="82"/>
      <c r="M40" s="81"/>
      <c r="N40" s="7"/>
      <c r="T40" s="10">
        <v>26800.6</v>
      </c>
    </row>
    <row r="41" spans="1:21" x14ac:dyDescent="0.55000000000000004">
      <c r="F41" s="29"/>
      <c r="G41" s="51"/>
      <c r="T41" s="10">
        <v>22796.400000000001</v>
      </c>
    </row>
    <row r="42" spans="1:21" x14ac:dyDescent="0.55000000000000004">
      <c r="C42" s="32" t="s">
        <v>18</v>
      </c>
      <c r="E42" s="13"/>
      <c r="F42" s="29" t="e">
        <f>SUM(F37:F40)</f>
        <v>#REF!</v>
      </c>
      <c r="G42" s="51">
        <f>SUM(G37:G41)</f>
        <v>118.03513999999963</v>
      </c>
      <c r="H42" s="178">
        <f>SUM(H5:H35)</f>
        <v>434.59999999999854</v>
      </c>
      <c r="T42" s="10">
        <f>T40-T41</f>
        <v>4004.1999999999971</v>
      </c>
    </row>
    <row r="43" spans="1:21" x14ac:dyDescent="0.55000000000000004">
      <c r="L43" s="2">
        <v>59</v>
      </c>
      <c r="M43" s="2">
        <v>4</v>
      </c>
      <c r="N43" s="182">
        <f>(M43/L43)</f>
        <v>6.7796610169491525E-2</v>
      </c>
    </row>
    <row r="46" spans="1:21" x14ac:dyDescent="0.55000000000000004">
      <c r="B46" s="2" t="s">
        <v>105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U46"/>
  <sheetViews>
    <sheetView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3" width="11.41796875" style="2"/>
    <col min="4" max="4" width="14.41796875" style="2" bestFit="1" customWidth="1"/>
    <col min="5" max="5" width="13" style="10" customWidth="1"/>
    <col min="6" max="6" width="11.41796875" style="2" customWidth="1"/>
    <col min="7" max="7" width="11.41796875" style="10" customWidth="1"/>
    <col min="8" max="8" width="14.41796875" style="90" bestFit="1" customWidth="1"/>
    <col min="9" max="9" width="11.41796875" style="10"/>
    <col min="10" max="10" width="12.20703125" style="16" bestFit="1" customWidth="1"/>
    <col min="11" max="19" width="11.41796875" style="2"/>
    <col min="20" max="21" width="11.41796875" style="10"/>
    <col min="22" max="16384" width="11.41796875" style="2"/>
  </cols>
  <sheetData>
    <row r="2" spans="1:21" x14ac:dyDescent="0.55000000000000004">
      <c r="D2" s="150" t="s">
        <v>106</v>
      </c>
      <c r="F2" s="10"/>
      <c r="H2" s="151" t="s">
        <v>107</v>
      </c>
    </row>
    <row r="3" spans="1:21" x14ac:dyDescent="0.55000000000000004">
      <c r="C3" s="15"/>
      <c r="D3" s="153" t="s">
        <v>102</v>
      </c>
      <c r="E3" s="20" t="s">
        <v>21</v>
      </c>
      <c r="F3" s="27">
        <v>0.26190000000000002</v>
      </c>
      <c r="G3" s="27"/>
      <c r="H3" s="152" t="s">
        <v>51</v>
      </c>
      <c r="I3" s="8"/>
      <c r="J3" s="16" t="s">
        <v>88</v>
      </c>
      <c r="Q3" s="15"/>
      <c r="R3" s="16"/>
      <c r="S3" s="8"/>
      <c r="T3" s="8"/>
      <c r="U3" s="2"/>
    </row>
    <row r="4" spans="1:21" ht="14.7" thickBot="1" x14ac:dyDescent="0.6">
      <c r="C4" s="15"/>
      <c r="D4" s="16"/>
      <c r="E4" s="20"/>
      <c r="F4" s="27"/>
      <c r="G4" s="27"/>
      <c r="H4" s="16"/>
      <c r="Q4" s="15"/>
      <c r="R4" s="16"/>
      <c r="S4" s="10"/>
      <c r="U4" s="2"/>
    </row>
    <row r="5" spans="1:21" x14ac:dyDescent="0.55000000000000004">
      <c r="A5" s="12"/>
      <c r="B5" s="118" t="s">
        <v>13</v>
      </c>
      <c r="C5" s="93">
        <v>42036</v>
      </c>
      <c r="D5" s="100" t="e">
        <f>#REF!</f>
        <v>#REF!</v>
      </c>
      <c r="E5" s="96" t="e">
        <f>D5/24</f>
        <v>#REF!</v>
      </c>
      <c r="F5" s="97" t="e">
        <f>D5*F3</f>
        <v>#REF!</v>
      </c>
      <c r="G5" s="174" t="s">
        <v>12</v>
      </c>
      <c r="H5" s="94">
        <v>12.299999999999272</v>
      </c>
      <c r="I5" s="101" t="e">
        <f t="shared" ref="I5" si="0">D5-H5</f>
        <v>#REF!</v>
      </c>
      <c r="J5" s="166" t="e">
        <f>#REF!</f>
        <v>#REF!</v>
      </c>
      <c r="Q5" s="18"/>
      <c r="R5" s="18"/>
      <c r="S5" s="18"/>
      <c r="T5" s="18"/>
      <c r="U5" s="2"/>
    </row>
    <row r="6" spans="1:21" s="68" customFormat="1" x14ac:dyDescent="0.55000000000000004">
      <c r="A6" s="62"/>
      <c r="B6" s="119" t="s">
        <v>14</v>
      </c>
      <c r="C6" s="63">
        <v>42037</v>
      </c>
      <c r="D6" s="87" t="e">
        <f>#REF!</f>
        <v>#REF!</v>
      </c>
      <c r="E6" s="65" t="e">
        <f>D6/24</f>
        <v>#REF!</v>
      </c>
      <c r="F6" s="66" t="e">
        <f>D6*F3</f>
        <v>#REF!</v>
      </c>
      <c r="G6" s="175" t="s">
        <v>13</v>
      </c>
      <c r="H6" s="74">
        <v>12.100000000002183</v>
      </c>
      <c r="I6" s="64" t="e">
        <f t="shared" ref="I6" si="1">D6-H6</f>
        <v>#REF!</v>
      </c>
      <c r="J6" s="167" t="e">
        <f>#REF!</f>
        <v>#REF!</v>
      </c>
      <c r="Q6" s="69"/>
      <c r="R6" s="69"/>
      <c r="S6" s="64"/>
      <c r="T6" s="64"/>
    </row>
    <row r="7" spans="1:21" s="68" customFormat="1" x14ac:dyDescent="0.55000000000000004">
      <c r="A7" s="62"/>
      <c r="B7" s="120" t="s">
        <v>8</v>
      </c>
      <c r="C7" s="55">
        <v>42038</v>
      </c>
      <c r="D7" s="89" t="e">
        <f>#REF!</f>
        <v>#REF!</v>
      </c>
      <c r="E7" s="57" t="e">
        <f t="shared" ref="E7:E9" si="2">D7/24</f>
        <v>#REF!</v>
      </c>
      <c r="F7" s="170" t="e">
        <f>D7*F3</f>
        <v>#REF!</v>
      </c>
      <c r="G7" s="176" t="s">
        <v>14</v>
      </c>
      <c r="H7" s="73">
        <v>17</v>
      </c>
      <c r="I7" s="56" t="e">
        <f t="shared" ref="I7:I9" si="3">D7-H7</f>
        <v>#REF!</v>
      </c>
      <c r="J7" s="168" t="e">
        <f>#REF!</f>
        <v>#REF!</v>
      </c>
      <c r="Q7" s="69"/>
      <c r="R7" s="69"/>
      <c r="S7" s="64"/>
      <c r="T7" s="64"/>
    </row>
    <row r="8" spans="1:21" s="68" customFormat="1" x14ac:dyDescent="0.55000000000000004">
      <c r="A8" s="62"/>
      <c r="B8" s="119" t="s">
        <v>9</v>
      </c>
      <c r="C8" s="63">
        <v>42039</v>
      </c>
      <c r="D8" s="87" t="e">
        <f>#REF!</f>
        <v>#REF!</v>
      </c>
      <c r="E8" s="65" t="e">
        <f t="shared" si="2"/>
        <v>#REF!</v>
      </c>
      <c r="F8" s="66" t="e">
        <f>D8*F3</f>
        <v>#REF!</v>
      </c>
      <c r="G8" s="175" t="s">
        <v>8</v>
      </c>
      <c r="H8" s="74">
        <v>17</v>
      </c>
      <c r="I8" s="64" t="e">
        <f t="shared" si="3"/>
        <v>#REF!</v>
      </c>
      <c r="J8" s="167" t="e">
        <f>#REF!</f>
        <v>#REF!</v>
      </c>
      <c r="Q8" s="69"/>
      <c r="R8" s="64"/>
      <c r="S8" s="64"/>
      <c r="T8" s="64"/>
    </row>
    <row r="9" spans="1:21" s="68" customFormat="1" x14ac:dyDescent="0.55000000000000004">
      <c r="A9" s="62"/>
      <c r="B9" s="120" t="s">
        <v>10</v>
      </c>
      <c r="C9" s="55">
        <v>42040</v>
      </c>
      <c r="D9" s="89" t="e">
        <f>#REF!</f>
        <v>#REF!</v>
      </c>
      <c r="E9" s="57" t="e">
        <f t="shared" si="2"/>
        <v>#REF!</v>
      </c>
      <c r="F9" s="58" t="e">
        <f>D9*F3</f>
        <v>#REF!</v>
      </c>
      <c r="G9" s="176" t="s">
        <v>9</v>
      </c>
      <c r="H9" s="73">
        <v>13</v>
      </c>
      <c r="I9" s="56" t="e">
        <f t="shared" si="3"/>
        <v>#REF!</v>
      </c>
      <c r="J9" s="168" t="e">
        <f>#REF!</f>
        <v>#REF!</v>
      </c>
      <c r="Q9" s="64"/>
      <c r="R9" s="69"/>
      <c r="S9" s="64"/>
      <c r="T9" s="64"/>
    </row>
    <row r="10" spans="1:21" s="68" customFormat="1" x14ac:dyDescent="0.55000000000000004">
      <c r="A10" s="62"/>
      <c r="B10" s="119" t="s">
        <v>11</v>
      </c>
      <c r="C10" s="63">
        <v>42041</v>
      </c>
      <c r="D10" s="87" t="e">
        <f>#REF!</f>
        <v>#REF!</v>
      </c>
      <c r="E10" s="65" t="e">
        <f t="shared" ref="E10" si="4">D10/24</f>
        <v>#REF!</v>
      </c>
      <c r="F10" s="66" t="e">
        <f>D10*F3</f>
        <v>#REF!</v>
      </c>
      <c r="G10" s="175" t="s">
        <v>10</v>
      </c>
      <c r="H10" s="74">
        <v>14.899999999997817</v>
      </c>
      <c r="I10" s="64" t="e">
        <f t="shared" ref="I10" si="5">D10-H10</f>
        <v>#REF!</v>
      </c>
      <c r="J10" s="167" t="e">
        <f>#REF!</f>
        <v>#REF!</v>
      </c>
      <c r="Q10" s="69"/>
      <c r="R10" s="69"/>
      <c r="S10" s="64"/>
      <c r="T10" s="64"/>
    </row>
    <row r="11" spans="1:21" s="68" customFormat="1" x14ac:dyDescent="0.55000000000000004">
      <c r="A11" s="62"/>
      <c r="B11" s="120" t="s">
        <v>12</v>
      </c>
      <c r="C11" s="55">
        <v>42042</v>
      </c>
      <c r="D11" s="89" t="e">
        <f>#REF!</f>
        <v>#REF!</v>
      </c>
      <c r="E11" s="57" t="e">
        <f t="shared" ref="E11" si="6">D11/24</f>
        <v>#REF!</v>
      </c>
      <c r="F11" s="58" t="e">
        <f>D11*F3</f>
        <v>#REF!</v>
      </c>
      <c r="G11" s="176" t="s">
        <v>11</v>
      </c>
      <c r="H11" s="73">
        <v>15.600000000002183</v>
      </c>
      <c r="I11" s="56" t="e">
        <f t="shared" ref="I11" si="7">D11-H11</f>
        <v>#REF!</v>
      </c>
      <c r="J11" s="168" t="e">
        <f>#REF!</f>
        <v>#REF!</v>
      </c>
      <c r="Q11" s="70"/>
      <c r="R11" s="69"/>
      <c r="S11" s="64"/>
      <c r="T11" s="64"/>
    </row>
    <row r="12" spans="1:21" s="68" customFormat="1" x14ac:dyDescent="0.55000000000000004">
      <c r="A12" s="62"/>
      <c r="B12" s="119" t="s">
        <v>13</v>
      </c>
      <c r="C12" s="63">
        <v>42043</v>
      </c>
      <c r="D12" s="87" t="e">
        <f>#REF!</f>
        <v>#REF!</v>
      </c>
      <c r="E12" s="65" t="e">
        <f t="shared" ref="E12" si="8">D12/24</f>
        <v>#REF!</v>
      </c>
      <c r="F12" s="66" t="e">
        <f>D12*F3</f>
        <v>#REF!</v>
      </c>
      <c r="G12" s="175" t="s">
        <v>12</v>
      </c>
      <c r="H12" s="74">
        <v>14.599999999998545</v>
      </c>
      <c r="I12" s="64" t="e">
        <f t="shared" ref="I12" si="9">D12-H12</f>
        <v>#REF!</v>
      </c>
      <c r="J12" s="167" t="e">
        <f>#REF!</f>
        <v>#REF!</v>
      </c>
      <c r="Q12" s="69"/>
      <c r="R12" s="69"/>
      <c r="S12" s="64"/>
      <c r="T12" s="64"/>
    </row>
    <row r="13" spans="1:21" s="68" customFormat="1" x14ac:dyDescent="0.55000000000000004">
      <c r="A13" s="62"/>
      <c r="B13" s="120" t="s">
        <v>14</v>
      </c>
      <c r="C13" s="55">
        <v>42044</v>
      </c>
      <c r="D13" s="89" t="e">
        <f>#REF!</f>
        <v>#REF!</v>
      </c>
      <c r="E13" s="57" t="e">
        <f t="shared" ref="E13:E15" si="10">D13/24</f>
        <v>#REF!</v>
      </c>
      <c r="F13" s="58" t="e">
        <f>D13*F3</f>
        <v>#REF!</v>
      </c>
      <c r="G13" s="176" t="s">
        <v>13</v>
      </c>
      <c r="H13" s="73">
        <v>12.5</v>
      </c>
      <c r="I13" s="56" t="e">
        <f t="shared" ref="I13:I15" si="11">D13-H13</f>
        <v>#REF!</v>
      </c>
      <c r="J13" s="168" t="e">
        <f>#REF!</f>
        <v>#REF!</v>
      </c>
      <c r="Q13" s="69"/>
      <c r="R13" s="64"/>
      <c r="S13" s="64"/>
      <c r="T13" s="64"/>
    </row>
    <row r="14" spans="1:21" s="68" customFormat="1" x14ac:dyDescent="0.55000000000000004">
      <c r="A14" s="62"/>
      <c r="B14" s="119" t="s">
        <v>8</v>
      </c>
      <c r="C14" s="63">
        <v>42045</v>
      </c>
      <c r="D14" s="87" t="e">
        <f>#REF!</f>
        <v>#REF!</v>
      </c>
      <c r="E14" s="65" t="e">
        <f t="shared" si="10"/>
        <v>#REF!</v>
      </c>
      <c r="F14" s="157" t="e">
        <f>D14*F3</f>
        <v>#REF!</v>
      </c>
      <c r="G14" s="175" t="s">
        <v>14</v>
      </c>
      <c r="H14" s="74">
        <v>15</v>
      </c>
      <c r="I14" s="64" t="e">
        <f t="shared" si="11"/>
        <v>#REF!</v>
      </c>
      <c r="J14" s="167" t="e">
        <f>#REF!</f>
        <v>#REF!</v>
      </c>
      <c r="Q14" s="69"/>
      <c r="R14" s="64"/>
      <c r="S14" s="64"/>
      <c r="T14" s="64"/>
    </row>
    <row r="15" spans="1:21" s="68" customFormat="1" x14ac:dyDescent="0.55000000000000004">
      <c r="A15" s="62"/>
      <c r="B15" s="120" t="s">
        <v>9</v>
      </c>
      <c r="C15" s="55">
        <v>42046</v>
      </c>
      <c r="D15" s="89" t="e">
        <f>#REF!</f>
        <v>#REF!</v>
      </c>
      <c r="E15" s="57" t="e">
        <f t="shared" si="10"/>
        <v>#REF!</v>
      </c>
      <c r="F15" s="58" t="e">
        <f>D15*F3</f>
        <v>#REF!</v>
      </c>
      <c r="G15" s="176" t="s">
        <v>8</v>
      </c>
      <c r="H15" s="73">
        <v>13.200000000000728</v>
      </c>
      <c r="I15" s="56" t="e">
        <f t="shared" si="11"/>
        <v>#REF!</v>
      </c>
      <c r="J15" s="168" t="e">
        <f>#REF!</f>
        <v>#REF!</v>
      </c>
      <c r="Q15" s="69"/>
      <c r="R15" s="64"/>
      <c r="S15" s="64"/>
      <c r="T15" s="64"/>
    </row>
    <row r="16" spans="1:21" s="68" customFormat="1" x14ac:dyDescent="0.55000000000000004">
      <c r="A16" s="62"/>
      <c r="B16" s="119" t="s">
        <v>10</v>
      </c>
      <c r="C16" s="63">
        <v>42047</v>
      </c>
      <c r="D16" s="87" t="e">
        <f>#REF!</f>
        <v>#REF!</v>
      </c>
      <c r="E16" s="65" t="e">
        <f t="shared" ref="E16" si="12">D16/24</f>
        <v>#REF!</v>
      </c>
      <c r="F16" s="66" t="e">
        <f>D16*F3</f>
        <v>#REF!</v>
      </c>
      <c r="G16" s="175" t="s">
        <v>9</v>
      </c>
      <c r="H16" s="74">
        <v>12.700000000000728</v>
      </c>
      <c r="I16" s="64" t="e">
        <f t="shared" ref="I16" si="13">D16-H16</f>
        <v>#REF!</v>
      </c>
      <c r="J16" s="167" t="e">
        <f>#REF!</f>
        <v>#REF!</v>
      </c>
      <c r="Q16" s="69"/>
      <c r="R16" s="69"/>
      <c r="S16" s="69"/>
      <c r="T16" s="69"/>
    </row>
    <row r="17" spans="1:21" s="68" customFormat="1" x14ac:dyDescent="0.55000000000000004">
      <c r="A17" s="62"/>
      <c r="B17" s="120" t="s">
        <v>11</v>
      </c>
      <c r="C17" s="55">
        <v>42048</v>
      </c>
      <c r="D17" s="89" t="e">
        <f>#REF!</f>
        <v>#REF!</v>
      </c>
      <c r="E17" s="57" t="e">
        <f t="shared" ref="E17:E19" si="14">D17/24</f>
        <v>#REF!</v>
      </c>
      <c r="F17" s="58" t="e">
        <f>D17*F3</f>
        <v>#REF!</v>
      </c>
      <c r="G17" s="176" t="s">
        <v>10</v>
      </c>
      <c r="H17" s="73">
        <v>17.099999999998545</v>
      </c>
      <c r="I17" s="56" t="e">
        <f t="shared" ref="I17:I19" si="15">D17-H17</f>
        <v>#REF!</v>
      </c>
      <c r="J17" s="168" t="e">
        <f>#REF!</f>
        <v>#REF!</v>
      </c>
      <c r="Q17" s="69"/>
      <c r="R17" s="69"/>
      <c r="S17" s="69"/>
      <c r="T17" s="69"/>
    </row>
    <row r="18" spans="1:21" s="68" customFormat="1" x14ac:dyDescent="0.55000000000000004">
      <c r="A18" s="62"/>
      <c r="B18" s="119" t="s">
        <v>12</v>
      </c>
      <c r="C18" s="63">
        <v>42049</v>
      </c>
      <c r="D18" s="87" t="e">
        <f>#REF!</f>
        <v>#REF!</v>
      </c>
      <c r="E18" s="65" t="e">
        <f t="shared" si="14"/>
        <v>#REF!</v>
      </c>
      <c r="F18" s="66" t="e">
        <f>D18*F3</f>
        <v>#REF!</v>
      </c>
      <c r="G18" s="175" t="s">
        <v>11</v>
      </c>
      <c r="H18" s="74">
        <v>11.299999999999272</v>
      </c>
      <c r="I18" s="64" t="e">
        <f t="shared" si="15"/>
        <v>#REF!</v>
      </c>
      <c r="J18" s="167" t="e">
        <f>#REF!</f>
        <v>#REF!</v>
      </c>
      <c r="Q18" s="69"/>
      <c r="R18" s="69"/>
      <c r="S18" s="69"/>
      <c r="T18" s="69"/>
    </row>
    <row r="19" spans="1:21" x14ac:dyDescent="0.55000000000000004">
      <c r="A19" s="10"/>
      <c r="B19" s="120" t="s">
        <v>13</v>
      </c>
      <c r="C19" s="55">
        <v>42050</v>
      </c>
      <c r="D19" s="89" t="e">
        <f>#REF!</f>
        <v>#REF!</v>
      </c>
      <c r="E19" s="57" t="e">
        <f t="shared" si="14"/>
        <v>#REF!</v>
      </c>
      <c r="F19" s="58" t="e">
        <f>D19*F3</f>
        <v>#REF!</v>
      </c>
      <c r="G19" s="176" t="s">
        <v>12</v>
      </c>
      <c r="H19" s="73">
        <v>11.400000000001455</v>
      </c>
      <c r="I19" s="56" t="e">
        <f t="shared" si="15"/>
        <v>#REF!</v>
      </c>
      <c r="J19" s="168" t="e">
        <f>#REF!</f>
        <v>#REF!</v>
      </c>
      <c r="Q19" s="16"/>
      <c r="R19" s="18"/>
      <c r="S19" s="16"/>
      <c r="T19" s="16"/>
      <c r="U19" s="2"/>
    </row>
    <row r="20" spans="1:21" x14ac:dyDescent="0.55000000000000004">
      <c r="A20" s="10"/>
      <c r="B20" s="119" t="s">
        <v>14</v>
      </c>
      <c r="C20" s="63">
        <v>42051</v>
      </c>
      <c r="D20" s="87" t="e">
        <f>#REF!</f>
        <v>#REF!</v>
      </c>
      <c r="E20" s="65" t="e">
        <f t="shared" ref="E20" si="16">D20/24</f>
        <v>#REF!</v>
      </c>
      <c r="F20" s="66" t="e">
        <f>D20*F3</f>
        <v>#REF!</v>
      </c>
      <c r="G20" s="175" t="s">
        <v>13</v>
      </c>
      <c r="H20" s="74">
        <v>9.5999999999985448</v>
      </c>
      <c r="I20" s="64" t="e">
        <f t="shared" ref="I20" si="17">D20-H20</f>
        <v>#REF!</v>
      </c>
      <c r="J20" s="167" t="e">
        <f>#REF!</f>
        <v>#REF!</v>
      </c>
      <c r="Q20" s="16"/>
      <c r="R20" s="16"/>
      <c r="S20" s="18"/>
      <c r="T20" s="16"/>
      <c r="U20" s="2"/>
    </row>
    <row r="21" spans="1:21" x14ac:dyDescent="0.55000000000000004">
      <c r="A21" s="10"/>
      <c r="B21" s="120" t="s">
        <v>8</v>
      </c>
      <c r="C21" s="55">
        <v>42052</v>
      </c>
      <c r="D21" s="89" t="e">
        <f>#REF!</f>
        <v>#REF!</v>
      </c>
      <c r="E21" s="57" t="e">
        <f t="shared" ref="E21:E22" si="18">D21/24</f>
        <v>#REF!</v>
      </c>
      <c r="F21" s="58" t="e">
        <f>D21*F3</f>
        <v>#REF!</v>
      </c>
      <c r="G21" s="176" t="s">
        <v>14</v>
      </c>
      <c r="H21" s="73">
        <v>15.5</v>
      </c>
      <c r="I21" s="56" t="e">
        <f t="shared" ref="I21:I22" si="19">D21-H21</f>
        <v>#REF!</v>
      </c>
      <c r="J21" s="168" t="e">
        <f>#REF!</f>
        <v>#REF!</v>
      </c>
      <c r="Q21" s="16"/>
      <c r="R21" s="16"/>
      <c r="S21" s="27"/>
      <c r="T21" s="16"/>
      <c r="U21" s="2"/>
    </row>
    <row r="22" spans="1:21" x14ac:dyDescent="0.55000000000000004">
      <c r="A22" s="10"/>
      <c r="B22" s="119" t="s">
        <v>9</v>
      </c>
      <c r="C22" s="63">
        <v>42053</v>
      </c>
      <c r="D22" s="87" t="e">
        <f>#REF!</f>
        <v>#REF!</v>
      </c>
      <c r="E22" s="65" t="e">
        <f t="shared" si="18"/>
        <v>#REF!</v>
      </c>
      <c r="F22" s="66" t="e">
        <f>D22*F3</f>
        <v>#REF!</v>
      </c>
      <c r="G22" s="175" t="s">
        <v>8</v>
      </c>
      <c r="H22" s="74">
        <v>15.5</v>
      </c>
      <c r="I22" s="64" t="e">
        <f t="shared" si="19"/>
        <v>#REF!</v>
      </c>
      <c r="J22" s="167" t="e">
        <f>#REF!</f>
        <v>#REF!</v>
      </c>
      <c r="Q22" s="16"/>
      <c r="R22" s="16"/>
      <c r="S22" s="16"/>
      <c r="T22" s="16"/>
      <c r="U22" s="2"/>
    </row>
    <row r="23" spans="1:21" x14ac:dyDescent="0.55000000000000004">
      <c r="A23" s="10"/>
      <c r="B23" s="120" t="s">
        <v>10</v>
      </c>
      <c r="C23" s="55">
        <v>42054</v>
      </c>
      <c r="D23" s="89" t="e">
        <f>#REF!</f>
        <v>#REF!</v>
      </c>
      <c r="E23" s="57" t="e">
        <f t="shared" ref="E23" si="20">D23/24</f>
        <v>#REF!</v>
      </c>
      <c r="F23" s="58" t="e">
        <f>D23*F3</f>
        <v>#REF!</v>
      </c>
      <c r="G23" s="176" t="s">
        <v>9</v>
      </c>
      <c r="H23" s="73">
        <v>21.900000000001455</v>
      </c>
      <c r="I23" s="56" t="e">
        <f t="shared" ref="I23" si="21">D23-H23</f>
        <v>#REF!</v>
      </c>
      <c r="J23" s="168" t="e">
        <f>#REF!</f>
        <v>#REF!</v>
      </c>
      <c r="Q23" s="18"/>
      <c r="R23" s="16"/>
      <c r="S23" s="16"/>
      <c r="T23" s="16"/>
      <c r="U23" s="2"/>
    </row>
    <row r="24" spans="1:21" x14ac:dyDescent="0.55000000000000004">
      <c r="A24" s="62"/>
      <c r="B24" s="119" t="s">
        <v>11</v>
      </c>
      <c r="C24" s="63">
        <v>42055</v>
      </c>
      <c r="D24" s="87" t="e">
        <f>#REF!</f>
        <v>#REF!</v>
      </c>
      <c r="E24" s="65" t="e">
        <f t="shared" ref="E24" si="22">D24/24</f>
        <v>#REF!</v>
      </c>
      <c r="F24" s="66" t="e">
        <f>D24*F3</f>
        <v>#REF!</v>
      </c>
      <c r="G24" s="175" t="s">
        <v>10</v>
      </c>
      <c r="H24" s="74">
        <v>12.200000000000728</v>
      </c>
      <c r="I24" s="64" t="e">
        <f t="shared" ref="I24" si="23">D24-H24</f>
        <v>#REF!</v>
      </c>
      <c r="J24" s="167" t="e">
        <f>#REF!</f>
        <v>#REF!</v>
      </c>
      <c r="Q24" s="16"/>
      <c r="R24" s="16"/>
      <c r="S24" s="16"/>
      <c r="T24" s="16"/>
      <c r="U24" s="2"/>
    </row>
    <row r="25" spans="1:21" x14ac:dyDescent="0.55000000000000004">
      <c r="A25" s="10"/>
      <c r="B25" s="120" t="s">
        <v>12</v>
      </c>
      <c r="C25" s="55">
        <v>42056</v>
      </c>
      <c r="D25" s="89" t="e">
        <f>#REF!</f>
        <v>#REF!</v>
      </c>
      <c r="E25" s="57" t="e">
        <f t="shared" ref="E25" si="24">D25/24</f>
        <v>#REF!</v>
      </c>
      <c r="F25" s="58" t="e">
        <f>D25*F3</f>
        <v>#REF!</v>
      </c>
      <c r="G25" s="176" t="s">
        <v>11</v>
      </c>
      <c r="H25" s="73">
        <v>11.899999999997817</v>
      </c>
      <c r="I25" s="56" t="e">
        <f t="shared" ref="I25" si="25">D25-H25</f>
        <v>#REF!</v>
      </c>
      <c r="J25" s="168" t="e">
        <f>#REF!</f>
        <v>#REF!</v>
      </c>
      <c r="Q25" s="18"/>
      <c r="R25" s="16"/>
      <c r="S25" s="16"/>
      <c r="T25" s="16"/>
      <c r="U25" s="2"/>
    </row>
    <row r="26" spans="1:21" x14ac:dyDescent="0.55000000000000004">
      <c r="A26" s="10"/>
      <c r="B26" s="119" t="s">
        <v>13</v>
      </c>
      <c r="C26" s="63">
        <v>42057</v>
      </c>
      <c r="D26" s="87" t="e">
        <f>#REF!</f>
        <v>#REF!</v>
      </c>
      <c r="E26" s="65" t="e">
        <f t="shared" ref="E26" si="26">D26/24</f>
        <v>#REF!</v>
      </c>
      <c r="F26" s="66" t="e">
        <f>D26*F4</f>
        <v>#REF!</v>
      </c>
      <c r="G26" s="175" t="s">
        <v>12</v>
      </c>
      <c r="H26" s="74">
        <v>12.899999999997799</v>
      </c>
      <c r="I26" s="64" t="e">
        <f t="shared" ref="I26" si="27">D26-H26</f>
        <v>#REF!</v>
      </c>
      <c r="J26" s="167" t="e">
        <f>#REF!</f>
        <v>#REF!</v>
      </c>
      <c r="Q26" s="16"/>
      <c r="R26" s="16"/>
      <c r="S26" s="16"/>
      <c r="T26" s="16"/>
      <c r="U26" s="2"/>
    </row>
    <row r="27" spans="1:21" x14ac:dyDescent="0.55000000000000004">
      <c r="A27" s="10"/>
      <c r="B27" s="120" t="s">
        <v>14</v>
      </c>
      <c r="C27" s="55">
        <v>42058</v>
      </c>
      <c r="D27" s="89" t="e">
        <f>#REF!</f>
        <v>#REF!</v>
      </c>
      <c r="E27" s="57" t="e">
        <f t="shared" ref="E27" si="28">D27/24</f>
        <v>#REF!</v>
      </c>
      <c r="F27" s="58" t="e">
        <f>D27*F3</f>
        <v>#REF!</v>
      </c>
      <c r="G27" s="176" t="s">
        <v>13</v>
      </c>
      <c r="H27" s="73">
        <v>13.200000000000728</v>
      </c>
      <c r="I27" s="56" t="e">
        <f t="shared" ref="I27" si="29">D27-H27</f>
        <v>#REF!</v>
      </c>
      <c r="J27" s="168" t="e">
        <f>#REF!</f>
        <v>#REF!</v>
      </c>
      <c r="Q27" s="16"/>
      <c r="R27" s="16"/>
      <c r="S27" s="16"/>
      <c r="T27" s="16"/>
      <c r="U27" s="2"/>
    </row>
    <row r="28" spans="1:21" x14ac:dyDescent="0.55000000000000004">
      <c r="A28" s="10"/>
      <c r="B28" s="119" t="s">
        <v>8</v>
      </c>
      <c r="C28" s="63">
        <v>42059</v>
      </c>
      <c r="D28" s="87" t="e">
        <f>#REF!</f>
        <v>#REF!</v>
      </c>
      <c r="E28" s="65" t="e">
        <f t="shared" ref="E28:E29" si="30">D28/24</f>
        <v>#REF!</v>
      </c>
      <c r="F28" s="66" t="e">
        <f>D28*F3</f>
        <v>#REF!</v>
      </c>
      <c r="G28" s="175" t="s">
        <v>14</v>
      </c>
      <c r="H28" s="74">
        <v>11.099999999998545</v>
      </c>
      <c r="I28" s="64" t="e">
        <f t="shared" ref="I28:I29" si="31">D28-H28</f>
        <v>#REF!</v>
      </c>
      <c r="J28" s="167" t="e">
        <f>#REF!</f>
        <v>#REF!</v>
      </c>
      <c r="Q28" s="16"/>
      <c r="R28" s="16"/>
      <c r="S28" s="16"/>
      <c r="T28" s="16"/>
      <c r="U28" s="2"/>
    </row>
    <row r="29" spans="1:21" x14ac:dyDescent="0.55000000000000004">
      <c r="A29" s="10"/>
      <c r="B29" s="120" t="s">
        <v>9</v>
      </c>
      <c r="C29" s="55">
        <v>42060</v>
      </c>
      <c r="D29" s="89" t="e">
        <f>#REF!</f>
        <v>#REF!</v>
      </c>
      <c r="E29" s="57" t="e">
        <f t="shared" si="30"/>
        <v>#REF!</v>
      </c>
      <c r="F29" s="58" t="e">
        <f>D29*F3</f>
        <v>#REF!</v>
      </c>
      <c r="G29" s="176" t="s">
        <v>8</v>
      </c>
      <c r="H29" s="73">
        <v>19.900000000001455</v>
      </c>
      <c r="I29" s="56" t="e">
        <f t="shared" si="31"/>
        <v>#REF!</v>
      </c>
      <c r="J29" s="168" t="e">
        <f>#REF!</f>
        <v>#REF!</v>
      </c>
      <c r="Q29" s="16"/>
      <c r="R29" s="16"/>
      <c r="S29" s="16"/>
      <c r="T29" s="16"/>
      <c r="U29" s="2"/>
    </row>
    <row r="30" spans="1:21" x14ac:dyDescent="0.55000000000000004">
      <c r="A30" s="10"/>
      <c r="B30" s="119" t="s">
        <v>10</v>
      </c>
      <c r="C30" s="63">
        <v>42061</v>
      </c>
      <c r="D30" s="87" t="e">
        <f>#REF!</f>
        <v>#REF!</v>
      </c>
      <c r="E30" s="65" t="e">
        <f t="shared" ref="E30" si="32">D30/24</f>
        <v>#REF!</v>
      </c>
      <c r="F30" s="66" t="e">
        <f>D30*F3</f>
        <v>#REF!</v>
      </c>
      <c r="G30" s="175" t="s">
        <v>9</v>
      </c>
      <c r="H30" s="74">
        <v>11.299999999999272</v>
      </c>
      <c r="I30" s="64" t="e">
        <f t="shared" ref="I30" si="33">D30-H30</f>
        <v>#REF!</v>
      </c>
      <c r="J30" s="167" t="e">
        <f>#REF!</f>
        <v>#REF!</v>
      </c>
      <c r="Q30" s="16"/>
      <c r="R30" s="16"/>
      <c r="S30" s="16"/>
      <c r="T30" s="16"/>
      <c r="U30" s="2"/>
    </row>
    <row r="31" spans="1:21" x14ac:dyDescent="0.55000000000000004">
      <c r="A31" s="10"/>
      <c r="B31" s="120" t="s">
        <v>11</v>
      </c>
      <c r="C31" s="55">
        <v>42062</v>
      </c>
      <c r="D31" s="89" t="e">
        <f>#REF!</f>
        <v>#REF!</v>
      </c>
      <c r="E31" s="57" t="e">
        <f t="shared" ref="E31" si="34">D31/24</f>
        <v>#REF!</v>
      </c>
      <c r="F31" s="58" t="e">
        <f>D31*F3</f>
        <v>#REF!</v>
      </c>
      <c r="G31" s="176" t="s">
        <v>10</v>
      </c>
      <c r="H31" s="73">
        <v>9.7000000000007276</v>
      </c>
      <c r="I31" s="56" t="e">
        <f t="shared" ref="I31" si="35">D31-H31</f>
        <v>#REF!</v>
      </c>
      <c r="J31" s="168" t="e">
        <f>#REF!</f>
        <v>#REF!</v>
      </c>
      <c r="Q31" s="18"/>
      <c r="R31" s="26"/>
      <c r="S31" s="16"/>
      <c r="T31" s="16"/>
      <c r="U31" s="2"/>
    </row>
    <row r="32" spans="1:21" x14ac:dyDescent="0.55000000000000004">
      <c r="A32" s="10"/>
      <c r="B32" s="119" t="s">
        <v>12</v>
      </c>
      <c r="C32" s="63">
        <v>42063</v>
      </c>
      <c r="D32" s="87" t="e">
        <f>#REF!</f>
        <v>#REF!</v>
      </c>
      <c r="E32" s="65" t="e">
        <f t="shared" ref="E32" si="36">D32/24</f>
        <v>#REF!</v>
      </c>
      <c r="F32" s="66" t="e">
        <f>D32*F3</f>
        <v>#REF!</v>
      </c>
      <c r="G32" s="175" t="s">
        <v>11</v>
      </c>
      <c r="H32" s="74">
        <v>10.099999999998545</v>
      </c>
      <c r="I32" s="64" t="e">
        <f t="shared" ref="I32" si="37">D32-H32</f>
        <v>#REF!</v>
      </c>
      <c r="J32" s="167" t="e">
        <f>#REF!</f>
        <v>#REF!</v>
      </c>
      <c r="Q32" s="16"/>
      <c r="R32" s="16"/>
      <c r="S32" s="16"/>
      <c r="T32" s="16"/>
      <c r="U32" s="2"/>
    </row>
    <row r="33" spans="1:21" x14ac:dyDescent="0.55000000000000004">
      <c r="A33" s="10"/>
      <c r="B33" s="120"/>
      <c r="C33" s="55"/>
      <c r="D33" s="78"/>
      <c r="E33" s="57"/>
      <c r="F33" s="58"/>
      <c r="G33" s="176"/>
      <c r="H33" s="73"/>
      <c r="I33" s="56"/>
      <c r="J33" s="168"/>
      <c r="Q33" s="16"/>
      <c r="R33" s="16"/>
      <c r="S33" s="16"/>
      <c r="T33" s="16"/>
      <c r="U33" s="2"/>
    </row>
    <row r="34" spans="1:21" x14ac:dyDescent="0.55000000000000004">
      <c r="A34" s="10"/>
      <c r="B34" s="119"/>
      <c r="C34" s="63"/>
      <c r="D34" s="77"/>
      <c r="E34" s="65"/>
      <c r="F34" s="66"/>
      <c r="G34" s="175"/>
      <c r="H34" s="74"/>
      <c r="I34" s="64"/>
      <c r="J34" s="167"/>
      <c r="Q34" s="18"/>
      <c r="R34" s="16"/>
      <c r="S34" s="16"/>
      <c r="T34" s="16"/>
      <c r="U34" s="2"/>
    </row>
    <row r="35" spans="1:21" ht="14.7" thickBot="1" x14ac:dyDescent="0.6">
      <c r="A35" s="10"/>
      <c r="B35" s="121"/>
      <c r="C35" s="103"/>
      <c r="D35" s="116"/>
      <c r="E35" s="106"/>
      <c r="F35" s="107"/>
      <c r="G35" s="177"/>
      <c r="H35" s="104"/>
      <c r="I35" s="111"/>
      <c r="J35" s="169"/>
      <c r="Q35" s="18"/>
      <c r="R35" s="16"/>
      <c r="S35" s="16"/>
      <c r="T35" s="16"/>
      <c r="U35" s="2"/>
    </row>
    <row r="36" spans="1:21" x14ac:dyDescent="0.55000000000000004">
      <c r="A36" s="10"/>
      <c r="B36" s="12"/>
      <c r="C36" s="17"/>
      <c r="D36" s="18"/>
      <c r="E36" s="18"/>
      <c r="F36" s="30"/>
      <c r="G36" s="16"/>
      <c r="H36" s="88"/>
      <c r="R36" s="18"/>
      <c r="S36" s="16"/>
    </row>
    <row r="37" spans="1:21" ht="16.8" x14ac:dyDescent="0.6">
      <c r="A37" s="13"/>
      <c r="B37" s="13"/>
      <c r="C37" s="15" t="s">
        <v>16</v>
      </c>
      <c r="D37" s="18" t="e">
        <f>SUM(D5:D35)</f>
        <v>#REF!</v>
      </c>
      <c r="E37" s="18"/>
      <c r="F37" s="29" t="e">
        <f>SUM(F5:F36)</f>
        <v>#REF!</v>
      </c>
      <c r="G37" s="51">
        <f>H37*F3</f>
        <v>100.70054999999905</v>
      </c>
      <c r="H37" s="88">
        <f>SUM(H5:H32)</f>
        <v>384.49999999999636</v>
      </c>
      <c r="I37" s="18" t="e">
        <f>SUM(D37-H37)</f>
        <v>#REF!</v>
      </c>
      <c r="J37" s="18" t="e">
        <f>D37-H37</f>
        <v>#REF!</v>
      </c>
      <c r="L37" s="92" t="s">
        <v>108</v>
      </c>
      <c r="M37" s="15"/>
      <c r="N37" s="15"/>
      <c r="O37" s="113"/>
      <c r="R37" s="18"/>
      <c r="S37" s="16"/>
    </row>
    <row r="38" spans="1:21" x14ac:dyDescent="0.55000000000000004">
      <c r="A38" s="13"/>
      <c r="B38" s="13"/>
      <c r="C38" s="15" t="s">
        <v>7</v>
      </c>
      <c r="D38" s="18" t="e">
        <f>SUM(D5:D35)/28</f>
        <v>#REF!</v>
      </c>
      <c r="E38" s="18"/>
      <c r="F38" s="30"/>
      <c r="G38" s="16"/>
      <c r="H38" s="18">
        <f>SUM(H5:H32)/28</f>
        <v>13.732142857142728</v>
      </c>
      <c r="I38" s="83" t="e">
        <f>1-(H37/D37)</f>
        <v>#REF!</v>
      </c>
      <c r="J38" s="84" t="e">
        <f>1-(D37/H37)</f>
        <v>#REF!</v>
      </c>
      <c r="L38" s="15"/>
      <c r="M38" s="15"/>
      <c r="N38" s="15"/>
      <c r="O38" s="8"/>
    </row>
    <row r="39" spans="1:21" ht="16.8" x14ac:dyDescent="0.6">
      <c r="C39" s="15" t="s">
        <v>15</v>
      </c>
      <c r="D39" s="26" t="e">
        <f>D37/(28*24)</f>
        <v>#REF!</v>
      </c>
      <c r="E39" s="26"/>
      <c r="F39" s="29"/>
      <c r="G39" s="51"/>
      <c r="H39" s="26">
        <f>H37/(31*24)</f>
        <v>0.51680107526881236</v>
      </c>
      <c r="K39" s="48"/>
      <c r="L39" s="92" t="s">
        <v>109</v>
      </c>
      <c r="M39" s="15"/>
      <c r="N39" s="15"/>
      <c r="O39" s="113"/>
    </row>
    <row r="40" spans="1:21" x14ac:dyDescent="0.55000000000000004">
      <c r="C40" s="15" t="s">
        <v>25</v>
      </c>
      <c r="D40" s="26"/>
      <c r="E40" s="26"/>
      <c r="F40" s="29">
        <v>7.88</v>
      </c>
      <c r="G40" s="51">
        <v>7.88</v>
      </c>
      <c r="I40" s="146"/>
      <c r="J40" s="18"/>
      <c r="K40" s="81"/>
      <c r="L40" s="82"/>
      <c r="M40" s="81"/>
      <c r="N40" s="7"/>
      <c r="T40" s="10">
        <v>26800.6</v>
      </c>
    </row>
    <row r="41" spans="1:21" x14ac:dyDescent="0.55000000000000004">
      <c r="F41" s="29"/>
      <c r="G41" s="51"/>
      <c r="T41" s="10">
        <v>22796.400000000001</v>
      </c>
    </row>
    <row r="42" spans="1:21" x14ac:dyDescent="0.55000000000000004">
      <c r="C42" s="32" t="s">
        <v>18</v>
      </c>
      <c r="E42" s="13"/>
      <c r="F42" s="29" t="e">
        <f>SUM(F37:F40)</f>
        <v>#REF!</v>
      </c>
      <c r="G42" s="51">
        <f>SUM(G37:G41)</f>
        <v>108.58054999999905</v>
      </c>
      <c r="H42" s="178"/>
      <c r="T42" s="10">
        <f>T40-T41</f>
        <v>4004.1999999999971</v>
      </c>
    </row>
    <row r="43" spans="1:21" x14ac:dyDescent="0.55000000000000004">
      <c r="L43" s="2">
        <v>59</v>
      </c>
      <c r="M43" s="2">
        <v>4</v>
      </c>
      <c r="N43" s="182">
        <f>(M43/L43)</f>
        <v>6.7796610169491525E-2</v>
      </c>
    </row>
    <row r="46" spans="1:21" x14ac:dyDescent="0.55000000000000004">
      <c r="B46" s="2" t="s">
        <v>105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U46"/>
  <sheetViews>
    <sheetView topLeftCell="A2"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3" width="11.41796875" style="2"/>
    <col min="4" max="4" width="14.41796875" style="2" bestFit="1" customWidth="1"/>
    <col min="5" max="5" width="13" style="10" customWidth="1"/>
    <col min="6" max="6" width="11.41796875" style="2" customWidth="1"/>
    <col min="7" max="7" width="11.41796875" style="10" customWidth="1"/>
    <col min="8" max="8" width="14.41796875" style="90" bestFit="1" customWidth="1"/>
    <col min="9" max="9" width="11.41796875" style="10"/>
    <col min="10" max="10" width="12.20703125" style="16" bestFit="1" customWidth="1"/>
    <col min="11" max="19" width="11.41796875" style="2"/>
    <col min="20" max="21" width="11.41796875" style="10"/>
    <col min="22" max="16384" width="11.41796875" style="2"/>
  </cols>
  <sheetData>
    <row r="2" spans="1:21" x14ac:dyDescent="0.55000000000000004">
      <c r="D2" s="150" t="s">
        <v>110</v>
      </c>
      <c r="F2" s="10"/>
      <c r="H2" s="151" t="s">
        <v>111</v>
      </c>
    </row>
    <row r="3" spans="1:21" x14ac:dyDescent="0.55000000000000004">
      <c r="C3" s="15"/>
      <c r="D3" s="153" t="s">
        <v>102</v>
      </c>
      <c r="E3" s="20" t="s">
        <v>21</v>
      </c>
      <c r="F3" s="27">
        <v>0.26190000000000002</v>
      </c>
      <c r="G3" s="27"/>
      <c r="H3" s="152" t="s">
        <v>51</v>
      </c>
      <c r="I3" s="8"/>
      <c r="J3" s="16" t="s">
        <v>88</v>
      </c>
      <c r="Q3" s="15"/>
      <c r="R3" s="16"/>
      <c r="S3" s="8"/>
      <c r="T3" s="8"/>
      <c r="U3" s="2"/>
    </row>
    <row r="4" spans="1:21" ht="14.7" thickBot="1" x14ac:dyDescent="0.6">
      <c r="C4" s="15"/>
      <c r="D4" s="16"/>
      <c r="E4" s="20"/>
      <c r="F4" s="27"/>
      <c r="G4" s="27"/>
      <c r="H4" s="16"/>
      <c r="Q4" s="15"/>
      <c r="R4" s="16"/>
      <c r="S4" s="10"/>
      <c r="U4" s="2"/>
    </row>
    <row r="5" spans="1:21" x14ac:dyDescent="0.55000000000000004">
      <c r="A5" s="12"/>
      <c r="B5" s="118" t="s">
        <v>13</v>
      </c>
      <c r="C5" s="93">
        <v>42064</v>
      </c>
      <c r="D5" s="100" t="e">
        <f>#REF!</f>
        <v>#REF!</v>
      </c>
      <c r="E5" s="96" t="e">
        <f>D5/24</f>
        <v>#REF!</v>
      </c>
      <c r="F5" s="97" t="e">
        <f>D5*F3</f>
        <v>#REF!</v>
      </c>
      <c r="G5" s="174" t="s">
        <v>12</v>
      </c>
      <c r="H5" s="94">
        <v>11.599999999998545</v>
      </c>
      <c r="I5" s="101" t="e">
        <f>D5-H5</f>
        <v>#REF!</v>
      </c>
      <c r="J5" s="166" t="e">
        <f>#REF!</f>
        <v>#REF!</v>
      </c>
      <c r="Q5" s="18"/>
      <c r="R5" s="18"/>
      <c r="S5" s="18"/>
      <c r="T5" s="18"/>
      <c r="U5" s="2"/>
    </row>
    <row r="6" spans="1:21" s="68" customFormat="1" x14ac:dyDescent="0.55000000000000004">
      <c r="A6" s="62"/>
      <c r="B6" s="119" t="s">
        <v>14</v>
      </c>
      <c r="C6" s="63">
        <v>42065</v>
      </c>
      <c r="D6" s="87" t="e">
        <f>#REF!</f>
        <v>#REF!</v>
      </c>
      <c r="E6" s="65" t="e">
        <f>D6/24</f>
        <v>#REF!</v>
      </c>
      <c r="F6" s="66" t="e">
        <f>D6*F3</f>
        <v>#REF!</v>
      </c>
      <c r="G6" s="175" t="s">
        <v>13</v>
      </c>
      <c r="H6" s="74">
        <v>15.200000000000728</v>
      </c>
      <c r="I6" s="64" t="e">
        <f>D6-H6</f>
        <v>#REF!</v>
      </c>
      <c r="J6" s="167" t="e">
        <f>#REF!</f>
        <v>#REF!</v>
      </c>
      <c r="Q6" s="69"/>
      <c r="R6" s="69"/>
      <c r="S6" s="64"/>
      <c r="T6" s="64"/>
    </row>
    <row r="7" spans="1:21" s="68" customFormat="1" x14ac:dyDescent="0.55000000000000004">
      <c r="A7" s="62"/>
      <c r="B7" s="120" t="s">
        <v>8</v>
      </c>
      <c r="C7" s="55">
        <v>42066</v>
      </c>
      <c r="D7" s="89" t="e">
        <f>#REF!</f>
        <v>#REF!</v>
      </c>
      <c r="E7" s="57" t="e">
        <f t="shared" ref="E7:E35" si="0">D7/24</f>
        <v>#REF!</v>
      </c>
      <c r="F7" s="170" t="e">
        <f>D7*F3</f>
        <v>#REF!</v>
      </c>
      <c r="G7" s="176" t="s">
        <v>14</v>
      </c>
      <c r="H7" s="73">
        <v>14.600000000002183</v>
      </c>
      <c r="I7" s="56" t="e">
        <f t="shared" ref="I7:I35" si="1">D7-H7</f>
        <v>#REF!</v>
      </c>
      <c r="J7" s="168" t="e">
        <f>#REF!</f>
        <v>#REF!</v>
      </c>
      <c r="Q7" s="69"/>
      <c r="R7" s="69"/>
      <c r="S7" s="64"/>
      <c r="T7" s="64"/>
    </row>
    <row r="8" spans="1:21" s="68" customFormat="1" x14ac:dyDescent="0.55000000000000004">
      <c r="A8" s="62"/>
      <c r="B8" s="119" t="s">
        <v>9</v>
      </c>
      <c r="C8" s="63">
        <v>42067</v>
      </c>
      <c r="D8" s="87" t="e">
        <f>#REF!</f>
        <v>#REF!</v>
      </c>
      <c r="E8" s="65" t="e">
        <f t="shared" si="0"/>
        <v>#REF!</v>
      </c>
      <c r="F8" s="66" t="e">
        <f>D8*F3</f>
        <v>#REF!</v>
      </c>
      <c r="G8" s="175" t="s">
        <v>8</v>
      </c>
      <c r="H8" s="74">
        <v>14.5</v>
      </c>
      <c r="I8" s="64" t="e">
        <f t="shared" si="1"/>
        <v>#REF!</v>
      </c>
      <c r="J8" s="167" t="e">
        <f>#REF!</f>
        <v>#REF!</v>
      </c>
      <c r="Q8" s="69"/>
      <c r="R8" s="64"/>
      <c r="S8" s="64"/>
      <c r="T8" s="64"/>
    </row>
    <row r="9" spans="1:21" s="68" customFormat="1" x14ac:dyDescent="0.55000000000000004">
      <c r="A9" s="62"/>
      <c r="B9" s="120" t="s">
        <v>10</v>
      </c>
      <c r="C9" s="55">
        <v>42068</v>
      </c>
      <c r="D9" s="89" t="e">
        <f>#REF!</f>
        <v>#REF!</v>
      </c>
      <c r="E9" s="57" t="e">
        <f t="shared" si="0"/>
        <v>#REF!</v>
      </c>
      <c r="F9" s="58" t="e">
        <f>D9*F3</f>
        <v>#REF!</v>
      </c>
      <c r="G9" s="176" t="s">
        <v>9</v>
      </c>
      <c r="H9" s="73">
        <v>16.69999999999709</v>
      </c>
      <c r="I9" s="56" t="e">
        <f t="shared" si="1"/>
        <v>#REF!</v>
      </c>
      <c r="J9" s="168" t="e">
        <f>#REF!</f>
        <v>#REF!</v>
      </c>
      <c r="Q9" s="64"/>
      <c r="R9" s="69"/>
      <c r="S9" s="64"/>
      <c r="T9" s="64"/>
    </row>
    <row r="10" spans="1:21" s="68" customFormat="1" x14ac:dyDescent="0.55000000000000004">
      <c r="A10" s="62"/>
      <c r="B10" s="119" t="s">
        <v>11</v>
      </c>
      <c r="C10" s="63">
        <v>42069</v>
      </c>
      <c r="D10" s="87" t="e">
        <f>#REF!</f>
        <v>#REF!</v>
      </c>
      <c r="E10" s="65" t="e">
        <f t="shared" si="0"/>
        <v>#REF!</v>
      </c>
      <c r="F10" s="66" t="e">
        <f>D10*F3</f>
        <v>#REF!</v>
      </c>
      <c r="G10" s="175" t="s">
        <v>10</v>
      </c>
      <c r="H10" s="74">
        <v>17.100000000002183</v>
      </c>
      <c r="I10" s="64" t="e">
        <f t="shared" si="1"/>
        <v>#REF!</v>
      </c>
      <c r="J10" s="167" t="e">
        <f>#REF!</f>
        <v>#REF!</v>
      </c>
      <c r="Q10" s="69"/>
      <c r="R10" s="69"/>
      <c r="S10" s="64"/>
      <c r="T10" s="64"/>
    </row>
    <row r="11" spans="1:21" s="68" customFormat="1" x14ac:dyDescent="0.55000000000000004">
      <c r="A11" s="62"/>
      <c r="B11" s="120" t="s">
        <v>12</v>
      </c>
      <c r="C11" s="55">
        <v>42070</v>
      </c>
      <c r="D11" s="89" t="e">
        <f>#REF!</f>
        <v>#REF!</v>
      </c>
      <c r="E11" s="57" t="e">
        <f t="shared" si="0"/>
        <v>#REF!</v>
      </c>
      <c r="F11" s="58" t="e">
        <f>D11*F3</f>
        <v>#REF!</v>
      </c>
      <c r="G11" s="176" t="s">
        <v>11</v>
      </c>
      <c r="H11" s="73">
        <v>14.200000000000728</v>
      </c>
      <c r="I11" s="56" t="e">
        <f t="shared" si="1"/>
        <v>#REF!</v>
      </c>
      <c r="J11" s="168" t="e">
        <f>#REF!</f>
        <v>#REF!</v>
      </c>
      <c r="Q11" s="70"/>
      <c r="R11" s="69"/>
      <c r="S11" s="64"/>
      <c r="T11" s="64"/>
    </row>
    <row r="12" spans="1:21" s="68" customFormat="1" x14ac:dyDescent="0.55000000000000004">
      <c r="A12" s="62"/>
      <c r="B12" s="119" t="s">
        <v>13</v>
      </c>
      <c r="C12" s="63">
        <v>42071</v>
      </c>
      <c r="D12" s="87" t="e">
        <f>#REF!</f>
        <v>#REF!</v>
      </c>
      <c r="E12" s="65" t="e">
        <f t="shared" si="0"/>
        <v>#REF!</v>
      </c>
      <c r="F12" s="66" t="e">
        <f>D12*F3</f>
        <v>#REF!</v>
      </c>
      <c r="G12" s="175" t="s">
        <v>12</v>
      </c>
      <c r="H12" s="74">
        <v>11.19999999999709</v>
      </c>
      <c r="I12" s="64" t="e">
        <f t="shared" si="1"/>
        <v>#REF!</v>
      </c>
      <c r="J12" s="167" t="e">
        <f>#REF!</f>
        <v>#REF!</v>
      </c>
      <c r="Q12" s="69"/>
      <c r="R12" s="69"/>
      <c r="S12" s="64"/>
      <c r="T12" s="64"/>
    </row>
    <row r="13" spans="1:21" s="68" customFormat="1" x14ac:dyDescent="0.55000000000000004">
      <c r="A13" s="62"/>
      <c r="B13" s="120" t="s">
        <v>14</v>
      </c>
      <c r="C13" s="55">
        <v>42072</v>
      </c>
      <c r="D13" s="89" t="e">
        <f>#REF!</f>
        <v>#REF!</v>
      </c>
      <c r="E13" s="57" t="e">
        <f t="shared" si="0"/>
        <v>#REF!</v>
      </c>
      <c r="F13" s="58" t="e">
        <f>D13*F3</f>
        <v>#REF!</v>
      </c>
      <c r="G13" s="176" t="s">
        <v>13</v>
      </c>
      <c r="H13" s="73">
        <v>13.30000000000291</v>
      </c>
      <c r="I13" s="56" t="e">
        <f t="shared" si="1"/>
        <v>#REF!</v>
      </c>
      <c r="J13" s="168" t="e">
        <f>#REF!</f>
        <v>#REF!</v>
      </c>
      <c r="Q13" s="69"/>
      <c r="R13" s="64"/>
      <c r="S13" s="64"/>
      <c r="T13" s="64"/>
    </row>
    <row r="14" spans="1:21" s="68" customFormat="1" x14ac:dyDescent="0.55000000000000004">
      <c r="A14" s="62"/>
      <c r="B14" s="119" t="s">
        <v>8</v>
      </c>
      <c r="C14" s="63">
        <v>42073</v>
      </c>
      <c r="D14" s="87" t="e">
        <f>#REF!</f>
        <v>#REF!</v>
      </c>
      <c r="E14" s="65" t="e">
        <f t="shared" si="0"/>
        <v>#REF!</v>
      </c>
      <c r="F14" s="157" t="e">
        <f>D14*F3</f>
        <v>#REF!</v>
      </c>
      <c r="G14" s="175" t="s">
        <v>14</v>
      </c>
      <c r="H14" s="74">
        <v>10.899999999997817</v>
      </c>
      <c r="I14" s="64" t="e">
        <f t="shared" si="1"/>
        <v>#REF!</v>
      </c>
      <c r="J14" s="167" t="e">
        <f>#REF!</f>
        <v>#REF!</v>
      </c>
      <c r="Q14" s="69"/>
      <c r="R14" s="64"/>
      <c r="S14" s="64"/>
      <c r="T14" s="64"/>
    </row>
    <row r="15" spans="1:21" s="68" customFormat="1" x14ac:dyDescent="0.55000000000000004">
      <c r="A15" s="62"/>
      <c r="B15" s="120" t="s">
        <v>9</v>
      </c>
      <c r="C15" s="55">
        <v>42074</v>
      </c>
      <c r="D15" s="89" t="e">
        <f>#REF!</f>
        <v>#REF!</v>
      </c>
      <c r="E15" s="57" t="e">
        <f t="shared" si="0"/>
        <v>#REF!</v>
      </c>
      <c r="F15" s="58" t="e">
        <f>D15*F3</f>
        <v>#REF!</v>
      </c>
      <c r="G15" s="176" t="s">
        <v>8</v>
      </c>
      <c r="H15" s="73">
        <v>19.299999999999272</v>
      </c>
      <c r="I15" s="56" t="e">
        <f t="shared" si="1"/>
        <v>#REF!</v>
      </c>
      <c r="J15" s="168" t="e">
        <f>#REF!</f>
        <v>#REF!</v>
      </c>
      <c r="Q15" s="69"/>
      <c r="R15" s="64"/>
      <c r="S15" s="64"/>
      <c r="T15" s="64"/>
    </row>
    <row r="16" spans="1:21" s="68" customFormat="1" x14ac:dyDescent="0.55000000000000004">
      <c r="A16" s="62"/>
      <c r="B16" s="119" t="s">
        <v>10</v>
      </c>
      <c r="C16" s="63">
        <v>42075</v>
      </c>
      <c r="D16" s="87" t="e">
        <f>#REF!</f>
        <v>#REF!</v>
      </c>
      <c r="E16" s="65" t="e">
        <f t="shared" si="0"/>
        <v>#REF!</v>
      </c>
      <c r="F16" s="66" t="e">
        <f>D16*F3</f>
        <v>#REF!</v>
      </c>
      <c r="G16" s="175" t="s">
        <v>9</v>
      </c>
      <c r="H16" s="74">
        <v>12.600000000002183</v>
      </c>
      <c r="I16" s="64" t="e">
        <f t="shared" si="1"/>
        <v>#REF!</v>
      </c>
      <c r="J16" s="167" t="e">
        <f>#REF!</f>
        <v>#REF!</v>
      </c>
      <c r="Q16" s="69"/>
      <c r="R16" s="69"/>
      <c r="S16" s="69"/>
      <c r="T16" s="69"/>
    </row>
    <row r="17" spans="1:21" s="68" customFormat="1" x14ac:dyDescent="0.55000000000000004">
      <c r="A17" s="62"/>
      <c r="B17" s="120" t="s">
        <v>11</v>
      </c>
      <c r="C17" s="55">
        <v>42076</v>
      </c>
      <c r="D17" s="89" t="e">
        <f>#REF!</f>
        <v>#REF!</v>
      </c>
      <c r="E17" s="57" t="e">
        <f t="shared" si="0"/>
        <v>#REF!</v>
      </c>
      <c r="F17" s="58" t="e">
        <f>D17*F3</f>
        <v>#REF!</v>
      </c>
      <c r="G17" s="176" t="s">
        <v>10</v>
      </c>
      <c r="H17" s="73">
        <v>14.200000000000728</v>
      </c>
      <c r="I17" s="56" t="e">
        <f t="shared" si="1"/>
        <v>#REF!</v>
      </c>
      <c r="J17" s="168" t="e">
        <f>#REF!</f>
        <v>#REF!</v>
      </c>
      <c r="Q17" s="69"/>
      <c r="R17" s="69"/>
      <c r="S17" s="69"/>
      <c r="T17" s="69"/>
    </row>
    <row r="18" spans="1:21" s="68" customFormat="1" x14ac:dyDescent="0.55000000000000004">
      <c r="A18" s="62"/>
      <c r="B18" s="119" t="s">
        <v>12</v>
      </c>
      <c r="C18" s="63">
        <v>42077</v>
      </c>
      <c r="D18" s="87" t="e">
        <f>#REF!</f>
        <v>#REF!</v>
      </c>
      <c r="E18" s="65" t="e">
        <f t="shared" si="0"/>
        <v>#REF!</v>
      </c>
      <c r="F18" s="66" t="e">
        <f>D18*F3</f>
        <v>#REF!</v>
      </c>
      <c r="G18" s="175" t="s">
        <v>11</v>
      </c>
      <c r="H18" s="74">
        <v>10.69999999999709</v>
      </c>
      <c r="I18" s="64" t="e">
        <f t="shared" si="1"/>
        <v>#REF!</v>
      </c>
      <c r="J18" s="167" t="e">
        <f>#REF!</f>
        <v>#REF!</v>
      </c>
      <c r="Q18" s="69"/>
      <c r="R18" s="69"/>
      <c r="S18" s="69"/>
      <c r="T18" s="69"/>
    </row>
    <row r="19" spans="1:21" x14ac:dyDescent="0.55000000000000004">
      <c r="A19" s="10"/>
      <c r="B19" s="120" t="s">
        <v>13</v>
      </c>
      <c r="C19" s="55">
        <v>42078</v>
      </c>
      <c r="D19" s="89" t="e">
        <f>#REF!</f>
        <v>#REF!</v>
      </c>
      <c r="E19" s="57" t="e">
        <f t="shared" si="0"/>
        <v>#REF!</v>
      </c>
      <c r="F19" s="58" t="e">
        <f>D19*F3</f>
        <v>#REF!</v>
      </c>
      <c r="G19" s="176" t="s">
        <v>12</v>
      </c>
      <c r="H19" s="73">
        <v>13.400000000001455</v>
      </c>
      <c r="I19" s="56" t="e">
        <f t="shared" si="1"/>
        <v>#REF!</v>
      </c>
      <c r="J19" s="168" t="e">
        <f>#REF!</f>
        <v>#REF!</v>
      </c>
      <c r="Q19" s="16"/>
      <c r="R19" s="18"/>
      <c r="S19" s="16"/>
      <c r="T19" s="16"/>
      <c r="U19" s="2"/>
    </row>
    <row r="20" spans="1:21" x14ac:dyDescent="0.55000000000000004">
      <c r="A20" s="10"/>
      <c r="B20" s="119" t="s">
        <v>14</v>
      </c>
      <c r="C20" s="63">
        <v>42079</v>
      </c>
      <c r="D20" s="87" t="e">
        <f>#REF!</f>
        <v>#REF!</v>
      </c>
      <c r="E20" s="65" t="e">
        <f t="shared" si="0"/>
        <v>#REF!</v>
      </c>
      <c r="F20" s="66" t="e">
        <f>D20*F3</f>
        <v>#REF!</v>
      </c>
      <c r="G20" s="175" t="s">
        <v>13</v>
      </c>
      <c r="H20" s="74">
        <v>17.099999999998545</v>
      </c>
      <c r="I20" s="64" t="e">
        <f t="shared" si="1"/>
        <v>#REF!</v>
      </c>
      <c r="J20" s="167" t="e">
        <f>#REF!</f>
        <v>#REF!</v>
      </c>
      <c r="Q20" s="16"/>
      <c r="R20" s="16"/>
      <c r="S20" s="18"/>
      <c r="T20" s="16"/>
      <c r="U20" s="2"/>
    </row>
    <row r="21" spans="1:21" x14ac:dyDescent="0.55000000000000004">
      <c r="A21" s="10"/>
      <c r="B21" s="120" t="s">
        <v>8</v>
      </c>
      <c r="C21" s="55">
        <v>42080</v>
      </c>
      <c r="D21" s="89" t="e">
        <f>#REF!</f>
        <v>#REF!</v>
      </c>
      <c r="E21" s="171" t="e">
        <f t="shared" si="0"/>
        <v>#REF!</v>
      </c>
      <c r="F21" s="170" t="e">
        <f>D21*F3</f>
        <v>#REF!</v>
      </c>
      <c r="G21" s="176" t="s">
        <v>14</v>
      </c>
      <c r="H21" s="73">
        <v>9.4000000000014552</v>
      </c>
      <c r="I21" s="89" t="e">
        <f t="shared" si="1"/>
        <v>#REF!</v>
      </c>
      <c r="J21" s="172" t="e">
        <f>#REF!</f>
        <v>#REF!</v>
      </c>
      <c r="Q21" s="16"/>
      <c r="R21" s="16"/>
      <c r="S21" s="27"/>
      <c r="T21" s="16"/>
      <c r="U21" s="2"/>
    </row>
    <row r="22" spans="1:21" x14ac:dyDescent="0.55000000000000004">
      <c r="A22" s="10"/>
      <c r="B22" s="119" t="s">
        <v>9</v>
      </c>
      <c r="C22" s="63">
        <v>42081</v>
      </c>
      <c r="D22" s="87" t="e">
        <f>#REF!</f>
        <v>#REF!</v>
      </c>
      <c r="E22" s="156" t="e">
        <f t="shared" si="0"/>
        <v>#REF!</v>
      </c>
      <c r="F22" s="66" t="e">
        <f>D22*F3</f>
        <v>#REF!</v>
      </c>
      <c r="G22" s="175" t="s">
        <v>8</v>
      </c>
      <c r="H22" s="74">
        <v>15.400000000001455</v>
      </c>
      <c r="I22" s="87" t="e">
        <f t="shared" si="1"/>
        <v>#REF!</v>
      </c>
      <c r="J22" s="173" t="e">
        <f>#REF!</f>
        <v>#REF!</v>
      </c>
      <c r="Q22" s="16"/>
      <c r="R22" s="16"/>
      <c r="S22" s="16"/>
      <c r="T22" s="16"/>
      <c r="U22" s="2"/>
    </row>
    <row r="23" spans="1:21" x14ac:dyDescent="0.55000000000000004">
      <c r="A23" s="10"/>
      <c r="B23" s="120" t="s">
        <v>10</v>
      </c>
      <c r="C23" s="55">
        <v>42082</v>
      </c>
      <c r="D23" s="89" t="e">
        <f>#REF!</f>
        <v>#REF!</v>
      </c>
      <c r="E23" s="171" t="e">
        <f t="shared" si="0"/>
        <v>#REF!</v>
      </c>
      <c r="F23" s="58" t="e">
        <f>D23*F3</f>
        <v>#REF!</v>
      </c>
      <c r="G23" s="176" t="s">
        <v>9</v>
      </c>
      <c r="H23" s="73">
        <v>10.099999999998545</v>
      </c>
      <c r="I23" s="89" t="e">
        <f t="shared" si="1"/>
        <v>#REF!</v>
      </c>
      <c r="J23" s="172" t="e">
        <f>#REF!</f>
        <v>#REF!</v>
      </c>
      <c r="Q23" s="18"/>
      <c r="R23" s="16"/>
      <c r="S23" s="16"/>
      <c r="T23" s="16"/>
      <c r="U23" s="2"/>
    </row>
    <row r="24" spans="1:21" x14ac:dyDescent="0.55000000000000004">
      <c r="A24" s="62"/>
      <c r="B24" s="119" t="s">
        <v>11</v>
      </c>
      <c r="C24" s="63">
        <v>42083</v>
      </c>
      <c r="D24" s="87" t="e">
        <f>#REF!</f>
        <v>#REF!</v>
      </c>
      <c r="E24" s="156" t="e">
        <f t="shared" si="0"/>
        <v>#REF!</v>
      </c>
      <c r="F24" s="66" t="e">
        <f>D24*F3</f>
        <v>#REF!</v>
      </c>
      <c r="G24" s="175" t="s">
        <v>10</v>
      </c>
      <c r="H24" s="74">
        <v>9.9000000000014552</v>
      </c>
      <c r="I24" s="87" t="e">
        <f t="shared" si="1"/>
        <v>#REF!</v>
      </c>
      <c r="J24" s="173" t="e">
        <f>#REF!</f>
        <v>#REF!</v>
      </c>
      <c r="Q24" s="16"/>
      <c r="R24" s="16"/>
      <c r="S24" s="16"/>
      <c r="T24" s="16"/>
      <c r="U24" s="2"/>
    </row>
    <row r="25" spans="1:21" x14ac:dyDescent="0.55000000000000004">
      <c r="A25" s="10"/>
      <c r="B25" s="120" t="s">
        <v>12</v>
      </c>
      <c r="C25" s="55">
        <v>42084</v>
      </c>
      <c r="D25" s="89" t="e">
        <f>#REF!</f>
        <v>#REF!</v>
      </c>
      <c r="E25" s="171" t="e">
        <f t="shared" si="0"/>
        <v>#REF!</v>
      </c>
      <c r="F25" s="58" t="e">
        <f>D25*F3</f>
        <v>#REF!</v>
      </c>
      <c r="G25" s="176" t="s">
        <v>11</v>
      </c>
      <c r="H25" s="73">
        <v>12.399999999997817</v>
      </c>
      <c r="I25" s="89" t="e">
        <f t="shared" si="1"/>
        <v>#REF!</v>
      </c>
      <c r="J25" s="172" t="e">
        <f>#REF!</f>
        <v>#REF!</v>
      </c>
      <c r="Q25" s="18"/>
      <c r="R25" s="16"/>
      <c r="S25" s="16"/>
      <c r="T25" s="16"/>
      <c r="U25" s="2"/>
    </row>
    <row r="26" spans="1:21" x14ac:dyDescent="0.55000000000000004">
      <c r="A26" s="10"/>
      <c r="B26" s="119" t="s">
        <v>13</v>
      </c>
      <c r="C26" s="63">
        <v>42085</v>
      </c>
      <c r="D26" s="87" t="e">
        <f>#REF!</f>
        <v>#REF!</v>
      </c>
      <c r="E26" s="156" t="e">
        <f t="shared" si="0"/>
        <v>#REF!</v>
      </c>
      <c r="F26" s="66" t="e">
        <f>D26*F4</f>
        <v>#REF!</v>
      </c>
      <c r="G26" s="175" t="s">
        <v>12</v>
      </c>
      <c r="H26" s="74">
        <v>10.700000000000728</v>
      </c>
      <c r="I26" s="87" t="e">
        <f t="shared" si="1"/>
        <v>#REF!</v>
      </c>
      <c r="J26" s="173" t="e">
        <f>#REF!</f>
        <v>#REF!</v>
      </c>
      <c r="Q26" s="16"/>
      <c r="R26" s="16"/>
      <c r="S26" s="16"/>
      <c r="T26" s="16"/>
      <c r="U26" s="2"/>
    </row>
    <row r="27" spans="1:21" x14ac:dyDescent="0.55000000000000004">
      <c r="A27" s="10"/>
      <c r="B27" s="120" t="s">
        <v>14</v>
      </c>
      <c r="C27" s="55">
        <v>42086</v>
      </c>
      <c r="D27" s="89" t="e">
        <f>#REF!</f>
        <v>#REF!</v>
      </c>
      <c r="E27" s="171" t="e">
        <f t="shared" si="0"/>
        <v>#REF!</v>
      </c>
      <c r="F27" s="58" t="e">
        <f>D27*F3</f>
        <v>#REF!</v>
      </c>
      <c r="G27" s="176" t="s">
        <v>13</v>
      </c>
      <c r="H27" s="73">
        <v>13.400000000001455</v>
      </c>
      <c r="I27" s="89" t="e">
        <f t="shared" si="1"/>
        <v>#REF!</v>
      </c>
      <c r="J27" s="172" t="e">
        <f>#REF!</f>
        <v>#REF!</v>
      </c>
      <c r="Q27" s="16"/>
      <c r="R27" s="16"/>
      <c r="S27" s="16"/>
      <c r="T27" s="16"/>
      <c r="U27" s="2"/>
    </row>
    <row r="28" spans="1:21" x14ac:dyDescent="0.55000000000000004">
      <c r="A28" s="10"/>
      <c r="B28" s="119" t="s">
        <v>8</v>
      </c>
      <c r="C28" s="63">
        <v>42087</v>
      </c>
      <c r="D28" s="87" t="e">
        <f>#REF!</f>
        <v>#REF!</v>
      </c>
      <c r="E28" s="156" t="e">
        <f t="shared" si="0"/>
        <v>#REF!</v>
      </c>
      <c r="F28" s="66" t="e">
        <f>D28*F3</f>
        <v>#REF!</v>
      </c>
      <c r="G28" s="175" t="s">
        <v>14</v>
      </c>
      <c r="H28" s="74">
        <v>14.399999999997817</v>
      </c>
      <c r="I28" s="87" t="e">
        <f t="shared" si="1"/>
        <v>#REF!</v>
      </c>
      <c r="J28" s="173" t="e">
        <f>#REF!</f>
        <v>#REF!</v>
      </c>
      <c r="Q28" s="16"/>
      <c r="R28" s="16"/>
      <c r="S28" s="16"/>
      <c r="T28" s="16"/>
      <c r="U28" s="2"/>
    </row>
    <row r="29" spans="1:21" x14ac:dyDescent="0.55000000000000004">
      <c r="A29" s="10"/>
      <c r="B29" s="120" t="s">
        <v>9</v>
      </c>
      <c r="C29" s="55">
        <v>42088</v>
      </c>
      <c r="D29" s="89" t="e">
        <f>#REF!</f>
        <v>#REF!</v>
      </c>
      <c r="E29" s="171" t="e">
        <f t="shared" si="0"/>
        <v>#REF!</v>
      </c>
      <c r="F29" s="58" t="e">
        <f>D29*F3</f>
        <v>#REF!</v>
      </c>
      <c r="G29" s="176" t="s">
        <v>8</v>
      </c>
      <c r="H29" s="73">
        <v>18.700000000000728</v>
      </c>
      <c r="I29" s="89" t="e">
        <f t="shared" si="1"/>
        <v>#REF!</v>
      </c>
      <c r="J29" s="172" t="e">
        <f>#REF!</f>
        <v>#REF!</v>
      </c>
      <c r="Q29" s="16"/>
      <c r="R29" s="16"/>
      <c r="S29" s="16"/>
      <c r="T29" s="16"/>
      <c r="U29" s="2"/>
    </row>
    <row r="30" spans="1:21" x14ac:dyDescent="0.55000000000000004">
      <c r="A30" s="10"/>
      <c r="B30" s="119" t="s">
        <v>10</v>
      </c>
      <c r="C30" s="63">
        <v>42089</v>
      </c>
      <c r="D30" s="87" t="e">
        <f>#REF!</f>
        <v>#REF!</v>
      </c>
      <c r="E30" s="156" t="e">
        <f t="shared" si="0"/>
        <v>#REF!</v>
      </c>
      <c r="F30" s="66" t="e">
        <f>D30*F3</f>
        <v>#REF!</v>
      </c>
      <c r="G30" s="175" t="s">
        <v>9</v>
      </c>
      <c r="H30" s="74">
        <v>13.900000000001455</v>
      </c>
      <c r="I30" s="87" t="e">
        <f t="shared" si="1"/>
        <v>#REF!</v>
      </c>
      <c r="J30" s="173" t="e">
        <f>#REF!</f>
        <v>#REF!</v>
      </c>
      <c r="Q30" s="16"/>
      <c r="R30" s="16"/>
      <c r="S30" s="16"/>
      <c r="T30" s="16"/>
      <c r="U30" s="2"/>
    </row>
    <row r="31" spans="1:21" x14ac:dyDescent="0.55000000000000004">
      <c r="A31" s="10"/>
      <c r="B31" s="120" t="s">
        <v>11</v>
      </c>
      <c r="C31" s="55">
        <v>42090</v>
      </c>
      <c r="D31" s="89" t="e">
        <f>#REF!</f>
        <v>#REF!</v>
      </c>
      <c r="E31" s="171" t="e">
        <f t="shared" si="0"/>
        <v>#REF!</v>
      </c>
      <c r="F31" s="58" t="e">
        <f>D31*F3</f>
        <v>#REF!</v>
      </c>
      <c r="G31" s="176" t="s">
        <v>10</v>
      </c>
      <c r="H31" s="73">
        <v>13.299999999999272</v>
      </c>
      <c r="I31" s="89" t="e">
        <f t="shared" si="1"/>
        <v>#REF!</v>
      </c>
      <c r="J31" s="172" t="e">
        <f>#REF!</f>
        <v>#REF!</v>
      </c>
      <c r="Q31" s="18"/>
      <c r="R31" s="26"/>
      <c r="S31" s="16"/>
      <c r="T31" s="16"/>
      <c r="U31" s="2"/>
    </row>
    <row r="32" spans="1:21" x14ac:dyDescent="0.55000000000000004">
      <c r="A32" s="10"/>
      <c r="B32" s="119" t="s">
        <v>12</v>
      </c>
      <c r="C32" s="63">
        <v>42091</v>
      </c>
      <c r="D32" s="87" t="e">
        <f>#REF!</f>
        <v>#REF!</v>
      </c>
      <c r="E32" s="156" t="e">
        <f t="shared" si="0"/>
        <v>#REF!</v>
      </c>
      <c r="F32" s="66" t="e">
        <f>D32*F3</f>
        <v>#REF!</v>
      </c>
      <c r="G32" s="175" t="s">
        <v>11</v>
      </c>
      <c r="H32" s="74">
        <v>14.299999999999272</v>
      </c>
      <c r="I32" s="87" t="e">
        <f t="shared" si="1"/>
        <v>#REF!</v>
      </c>
      <c r="J32" s="173" t="e">
        <f>#REF!</f>
        <v>#REF!</v>
      </c>
      <c r="Q32" s="16"/>
      <c r="R32" s="16"/>
      <c r="S32" s="16"/>
      <c r="T32" s="16"/>
      <c r="U32" s="2"/>
    </row>
    <row r="33" spans="1:21" x14ac:dyDescent="0.55000000000000004">
      <c r="A33" s="10"/>
      <c r="B33" s="120" t="s">
        <v>13</v>
      </c>
      <c r="C33" s="55">
        <v>42092</v>
      </c>
      <c r="D33" s="89" t="e">
        <f>#REF!</f>
        <v>#REF!</v>
      </c>
      <c r="E33" s="171" t="e">
        <f t="shared" si="0"/>
        <v>#REF!</v>
      </c>
      <c r="F33" s="58" t="e">
        <f t="shared" ref="F33" si="2">D33*F4</f>
        <v>#REF!</v>
      </c>
      <c r="G33" s="176" t="s">
        <v>12</v>
      </c>
      <c r="H33" s="73">
        <v>11.900000000001455</v>
      </c>
      <c r="I33" s="89" t="e">
        <f t="shared" si="1"/>
        <v>#REF!</v>
      </c>
      <c r="J33" s="172" t="e">
        <f>#REF!</f>
        <v>#REF!</v>
      </c>
      <c r="Q33" s="16"/>
      <c r="R33" s="16"/>
      <c r="S33" s="16"/>
      <c r="T33" s="16"/>
      <c r="U33" s="2"/>
    </row>
    <row r="34" spans="1:21" x14ac:dyDescent="0.55000000000000004">
      <c r="A34" s="10"/>
      <c r="B34" s="119" t="s">
        <v>14</v>
      </c>
      <c r="C34" s="63">
        <v>42093</v>
      </c>
      <c r="D34" s="87" t="e">
        <f>#REF!</f>
        <v>#REF!</v>
      </c>
      <c r="E34" s="156" t="e">
        <f t="shared" si="0"/>
        <v>#REF!</v>
      </c>
      <c r="F34" s="66" t="e">
        <f>D34*F3</f>
        <v>#REF!</v>
      </c>
      <c r="G34" s="175" t="s">
        <v>13</v>
      </c>
      <c r="H34" s="74">
        <v>10</v>
      </c>
      <c r="I34" s="87" t="e">
        <f t="shared" si="1"/>
        <v>#REF!</v>
      </c>
      <c r="J34" s="173" t="e">
        <f>#REF!</f>
        <v>#REF!</v>
      </c>
      <c r="Q34" s="18"/>
      <c r="R34" s="16"/>
      <c r="S34" s="16"/>
      <c r="T34" s="16"/>
      <c r="U34" s="2"/>
    </row>
    <row r="35" spans="1:21" ht="14.7" thickBot="1" x14ac:dyDescent="0.6">
      <c r="A35" s="10"/>
      <c r="B35" s="121" t="s">
        <v>8</v>
      </c>
      <c r="C35" s="103">
        <v>42094</v>
      </c>
      <c r="D35" s="110" t="e">
        <f>#REF!</f>
        <v>#REF!</v>
      </c>
      <c r="E35" s="179" t="e">
        <f t="shared" si="0"/>
        <v>#REF!</v>
      </c>
      <c r="F35" s="107" t="e">
        <f>D35*F3</f>
        <v>#REF!</v>
      </c>
      <c r="G35" s="177" t="s">
        <v>14</v>
      </c>
      <c r="H35" s="104">
        <v>13.099999999998545</v>
      </c>
      <c r="I35" s="110" t="e">
        <f t="shared" si="1"/>
        <v>#REF!</v>
      </c>
      <c r="J35" s="180" t="e">
        <f>#REF!</f>
        <v>#REF!</v>
      </c>
      <c r="Q35" s="18"/>
      <c r="R35" s="16"/>
      <c r="S35" s="16"/>
      <c r="T35" s="16"/>
      <c r="U35" s="2"/>
    </row>
    <row r="36" spans="1:21" x14ac:dyDescent="0.55000000000000004">
      <c r="A36" s="10"/>
      <c r="B36" s="12"/>
      <c r="C36" s="17"/>
      <c r="D36" s="18"/>
      <c r="E36" s="18"/>
      <c r="F36" s="30"/>
      <c r="G36" s="16"/>
      <c r="H36" s="88"/>
      <c r="R36" s="18"/>
      <c r="S36" s="16"/>
    </row>
    <row r="37" spans="1:21" ht="16.8" x14ac:dyDescent="0.6">
      <c r="A37" s="13"/>
      <c r="B37" s="13"/>
      <c r="C37" s="15" t="s">
        <v>16</v>
      </c>
      <c r="D37" s="18" t="e">
        <f>SUM(D5:D35)</f>
        <v>#REF!</v>
      </c>
      <c r="E37" s="18"/>
      <c r="F37" s="29" t="e">
        <f>SUM(F5:F36)</f>
        <v>#REF!</v>
      </c>
      <c r="G37" s="51"/>
      <c r="H37" s="88">
        <f>SUM(H5:H35)</f>
        <v>417.5</v>
      </c>
      <c r="I37" s="18" t="e">
        <f>SUM(D37-H37)</f>
        <v>#REF!</v>
      </c>
      <c r="J37" s="18" t="e">
        <f>D37-H37</f>
        <v>#REF!</v>
      </c>
      <c r="L37" s="92" t="s">
        <v>112</v>
      </c>
      <c r="M37" s="15"/>
      <c r="N37" s="15"/>
      <c r="O37" s="113"/>
      <c r="R37" s="18"/>
      <c r="S37" s="16"/>
    </row>
    <row r="38" spans="1:21" x14ac:dyDescent="0.55000000000000004">
      <c r="A38" s="13"/>
      <c r="B38" s="13"/>
      <c r="C38" s="15" t="s">
        <v>7</v>
      </c>
      <c r="D38" s="18" t="e">
        <f>SUM(D5:D35)/31</f>
        <v>#REF!</v>
      </c>
      <c r="E38" s="18"/>
      <c r="F38" s="30"/>
      <c r="G38" s="16"/>
      <c r="H38" s="18">
        <f>SUM(H5:H35)/31</f>
        <v>13.46774193548387</v>
      </c>
      <c r="I38" s="83" t="e">
        <f>1-(H37/D37)</f>
        <v>#REF!</v>
      </c>
      <c r="J38" s="84" t="e">
        <f>1-(D37/H37)</f>
        <v>#REF!</v>
      </c>
      <c r="L38" s="15"/>
      <c r="M38" s="15"/>
      <c r="N38" s="15"/>
      <c r="O38" s="8"/>
    </row>
    <row r="39" spans="1:21" ht="16.8" x14ac:dyDescent="0.6">
      <c r="C39" s="15" t="s">
        <v>15</v>
      </c>
      <c r="D39" s="26" t="e">
        <f>D37/(31*24)</f>
        <v>#REF!</v>
      </c>
      <c r="E39" s="26"/>
      <c r="F39" s="29"/>
      <c r="G39" s="51"/>
      <c r="H39" s="26">
        <f>H37/(31*24)</f>
        <v>0.56115591397849462</v>
      </c>
      <c r="K39" s="48"/>
      <c r="L39" s="92" t="s">
        <v>113</v>
      </c>
      <c r="M39" s="15"/>
      <c r="N39" s="15"/>
      <c r="O39" s="113"/>
    </row>
    <row r="40" spans="1:21" x14ac:dyDescent="0.55000000000000004">
      <c r="C40" s="15" t="s">
        <v>25</v>
      </c>
      <c r="D40" s="26"/>
      <c r="E40" s="26"/>
      <c r="F40" s="29">
        <v>7.88</v>
      </c>
      <c r="G40" s="51"/>
      <c r="I40" s="146"/>
      <c r="J40" s="18"/>
      <c r="K40" s="81"/>
      <c r="L40" s="82"/>
      <c r="M40" s="81"/>
      <c r="N40" s="7"/>
      <c r="T40" s="10">
        <v>26800.6</v>
      </c>
    </row>
    <row r="41" spans="1:21" x14ac:dyDescent="0.55000000000000004">
      <c r="F41" s="29"/>
      <c r="G41" s="51"/>
      <c r="T41" s="10">
        <v>22796.400000000001</v>
      </c>
    </row>
    <row r="42" spans="1:21" x14ac:dyDescent="0.55000000000000004">
      <c r="C42" s="32" t="s">
        <v>18</v>
      </c>
      <c r="E42" s="13"/>
      <c r="F42" s="29" t="e">
        <f>SUM(F37:F40)</f>
        <v>#REF!</v>
      </c>
      <c r="G42" s="51"/>
      <c r="H42" s="178">
        <f>SUM(H5:H35)</f>
        <v>417.5</v>
      </c>
      <c r="T42" s="10">
        <f>T40-T41</f>
        <v>4004.1999999999971</v>
      </c>
    </row>
    <row r="43" spans="1:21" x14ac:dyDescent="0.55000000000000004">
      <c r="L43" s="2">
        <v>59</v>
      </c>
      <c r="M43" s="2">
        <v>4</v>
      </c>
      <c r="N43" s="182">
        <f>(M43/L43)</f>
        <v>6.7796610169491525E-2</v>
      </c>
    </row>
    <row r="46" spans="1:21" x14ac:dyDescent="0.55000000000000004">
      <c r="B46" s="2" t="s">
        <v>105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U46"/>
  <sheetViews>
    <sheetView topLeftCell="A2"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3" width="11.41796875" style="2"/>
    <col min="4" max="4" width="14.41796875" style="2" bestFit="1" customWidth="1"/>
    <col min="5" max="5" width="13" style="10" customWidth="1"/>
    <col min="6" max="6" width="11.41796875" style="2" customWidth="1"/>
    <col min="7" max="7" width="11.41796875" style="10" customWidth="1"/>
    <col min="8" max="8" width="14.41796875" style="90" bestFit="1" customWidth="1"/>
    <col min="9" max="9" width="11.41796875" style="10"/>
    <col min="10" max="10" width="12.20703125" style="16" bestFit="1" customWidth="1"/>
    <col min="11" max="19" width="11.41796875" style="2"/>
    <col min="20" max="21" width="11.41796875" style="10"/>
    <col min="22" max="16384" width="11.41796875" style="2"/>
  </cols>
  <sheetData>
    <row r="2" spans="1:21" x14ac:dyDescent="0.55000000000000004">
      <c r="D2" s="150" t="s">
        <v>114</v>
      </c>
      <c r="F2" s="10"/>
      <c r="H2" s="151" t="s">
        <v>114</v>
      </c>
    </row>
    <row r="3" spans="1:21" x14ac:dyDescent="0.55000000000000004">
      <c r="C3" s="15"/>
      <c r="D3" s="153" t="s">
        <v>102</v>
      </c>
      <c r="E3" s="20" t="s">
        <v>21</v>
      </c>
      <c r="F3" s="27">
        <v>0.26190000000000002</v>
      </c>
      <c r="G3" s="27"/>
      <c r="H3" s="152" t="s">
        <v>51</v>
      </c>
      <c r="I3" s="8"/>
      <c r="J3" s="16" t="s">
        <v>88</v>
      </c>
      <c r="Q3" s="15"/>
      <c r="R3" s="16"/>
      <c r="S3" s="8"/>
      <c r="T3" s="8"/>
      <c r="U3" s="2"/>
    </row>
    <row r="4" spans="1:21" ht="14.7" thickBot="1" x14ac:dyDescent="0.6">
      <c r="C4" s="15"/>
      <c r="D4" s="16"/>
      <c r="E4" s="20"/>
      <c r="F4" s="27"/>
      <c r="G4" s="27"/>
      <c r="H4" s="16"/>
      <c r="Q4" s="15"/>
      <c r="R4" s="16"/>
      <c r="S4" s="10"/>
      <c r="U4" s="2"/>
    </row>
    <row r="5" spans="1:21" x14ac:dyDescent="0.55000000000000004">
      <c r="A5" s="12"/>
      <c r="B5" s="118" t="s">
        <v>9</v>
      </c>
      <c r="C5" s="93">
        <v>42095</v>
      </c>
      <c r="D5" s="100" t="e">
        <f>#REF!</f>
        <v>#REF!</v>
      </c>
      <c r="E5" s="96" t="e">
        <f t="shared" ref="E5:E34" si="0">D5/24</f>
        <v>#REF!</v>
      </c>
      <c r="F5" s="97" t="e">
        <f>D5*F3</f>
        <v>#REF!</v>
      </c>
      <c r="G5" s="174" t="s">
        <v>8</v>
      </c>
      <c r="H5" s="94">
        <v>13.099999999998545</v>
      </c>
      <c r="I5" s="101" t="e">
        <f>D5-H5</f>
        <v>#REF!</v>
      </c>
      <c r="J5" s="166" t="e">
        <f>#REF!</f>
        <v>#REF!</v>
      </c>
      <c r="Q5" s="18"/>
      <c r="R5" s="18"/>
      <c r="S5" s="18"/>
      <c r="T5" s="18"/>
      <c r="U5" s="2"/>
    </row>
    <row r="6" spans="1:21" s="68" customFormat="1" x14ac:dyDescent="0.55000000000000004">
      <c r="A6" s="62"/>
      <c r="B6" s="119" t="s">
        <v>10</v>
      </c>
      <c r="C6" s="63">
        <v>42096</v>
      </c>
      <c r="D6" s="87" t="e">
        <f>#REF!</f>
        <v>#REF!</v>
      </c>
      <c r="E6" s="65" t="e">
        <f t="shared" si="0"/>
        <v>#REF!</v>
      </c>
      <c r="F6" s="66" t="e">
        <f>D6*F3</f>
        <v>#REF!</v>
      </c>
      <c r="G6" s="175" t="s">
        <v>9</v>
      </c>
      <c r="H6" s="74">
        <v>10.900000000001455</v>
      </c>
      <c r="I6" s="64" t="e">
        <f>D6-H6</f>
        <v>#REF!</v>
      </c>
      <c r="J6" s="167" t="e">
        <f>#REF!</f>
        <v>#REF!</v>
      </c>
      <c r="Q6" s="69"/>
      <c r="R6" s="69"/>
      <c r="S6" s="64"/>
      <c r="T6" s="64"/>
    </row>
    <row r="7" spans="1:21" s="68" customFormat="1" x14ac:dyDescent="0.55000000000000004">
      <c r="A7" s="62"/>
      <c r="B7" s="120" t="s">
        <v>11</v>
      </c>
      <c r="C7" s="55">
        <v>42097</v>
      </c>
      <c r="D7" s="89" t="e">
        <f>#REF!</f>
        <v>#REF!</v>
      </c>
      <c r="E7" s="57" t="e">
        <f t="shared" si="0"/>
        <v>#REF!</v>
      </c>
      <c r="F7" s="170" t="e">
        <f>D7*F3</f>
        <v>#REF!</v>
      </c>
      <c r="G7" s="176" t="s">
        <v>10</v>
      </c>
      <c r="H7" s="73">
        <v>11.700000000000728</v>
      </c>
      <c r="I7" s="56" t="e">
        <f>D7-H7</f>
        <v>#REF!</v>
      </c>
      <c r="J7" s="168" t="e">
        <f>#REF!</f>
        <v>#REF!</v>
      </c>
      <c r="Q7" s="69"/>
      <c r="R7" s="69"/>
      <c r="S7" s="64"/>
      <c r="T7" s="64"/>
    </row>
    <row r="8" spans="1:21" s="68" customFormat="1" x14ac:dyDescent="0.55000000000000004">
      <c r="A8" s="62"/>
      <c r="B8" s="119" t="s">
        <v>12</v>
      </c>
      <c r="C8" s="63">
        <v>42098</v>
      </c>
      <c r="D8" s="87" t="e">
        <f>#REF!</f>
        <v>#REF!</v>
      </c>
      <c r="E8" s="65" t="e">
        <f t="shared" si="0"/>
        <v>#REF!</v>
      </c>
      <c r="F8" s="66" t="e">
        <f>D8*F3</f>
        <v>#REF!</v>
      </c>
      <c r="G8" s="175" t="s">
        <v>11</v>
      </c>
      <c r="H8" s="74">
        <v>12.5</v>
      </c>
      <c r="I8" s="64" t="e">
        <f t="shared" ref="I8:I34" si="1">D8-H8</f>
        <v>#REF!</v>
      </c>
      <c r="J8" s="167" t="e">
        <f>#REF!</f>
        <v>#REF!</v>
      </c>
      <c r="Q8" s="69"/>
      <c r="R8" s="64"/>
      <c r="S8" s="64"/>
      <c r="T8" s="64"/>
    </row>
    <row r="9" spans="1:21" s="68" customFormat="1" x14ac:dyDescent="0.55000000000000004">
      <c r="A9" s="62"/>
      <c r="B9" s="120" t="s">
        <v>13</v>
      </c>
      <c r="C9" s="55">
        <v>42099</v>
      </c>
      <c r="D9" s="89" t="e">
        <f>#REF!</f>
        <v>#REF!</v>
      </c>
      <c r="E9" s="57" t="e">
        <f t="shared" si="0"/>
        <v>#REF!</v>
      </c>
      <c r="F9" s="58" t="e">
        <f>D9*F3</f>
        <v>#REF!</v>
      </c>
      <c r="G9" s="176" t="s">
        <v>12</v>
      </c>
      <c r="H9" s="73">
        <v>9.7999999999992724</v>
      </c>
      <c r="I9" s="56" t="e">
        <f t="shared" si="1"/>
        <v>#REF!</v>
      </c>
      <c r="J9" s="168" t="e">
        <f>#REF!</f>
        <v>#REF!</v>
      </c>
      <c r="Q9" s="64"/>
      <c r="R9" s="69"/>
      <c r="S9" s="64"/>
      <c r="T9" s="64"/>
    </row>
    <row r="10" spans="1:21" s="68" customFormat="1" x14ac:dyDescent="0.55000000000000004">
      <c r="A10" s="62"/>
      <c r="B10" s="119" t="s">
        <v>14</v>
      </c>
      <c r="C10" s="63">
        <v>42100</v>
      </c>
      <c r="D10" s="87" t="e">
        <f>#REF!</f>
        <v>#REF!</v>
      </c>
      <c r="E10" s="65" t="e">
        <f t="shared" si="0"/>
        <v>#REF!</v>
      </c>
      <c r="F10" s="66" t="e">
        <f>D10*F3</f>
        <v>#REF!</v>
      </c>
      <c r="G10" s="175" t="s">
        <v>13</v>
      </c>
      <c r="H10" s="74">
        <v>10.5</v>
      </c>
      <c r="I10" s="64" t="e">
        <f t="shared" si="1"/>
        <v>#REF!</v>
      </c>
      <c r="J10" s="167" t="e">
        <f>#REF!</f>
        <v>#REF!</v>
      </c>
      <c r="Q10" s="69"/>
      <c r="R10" s="69"/>
      <c r="S10" s="64"/>
      <c r="T10" s="64"/>
    </row>
    <row r="11" spans="1:21" s="68" customFormat="1" x14ac:dyDescent="0.55000000000000004">
      <c r="A11" s="62"/>
      <c r="B11" s="120" t="s">
        <v>8</v>
      </c>
      <c r="C11" s="55">
        <v>42101</v>
      </c>
      <c r="D11" s="89" t="e">
        <f>#REF!</f>
        <v>#REF!</v>
      </c>
      <c r="E11" s="57" t="e">
        <f t="shared" si="0"/>
        <v>#REF!</v>
      </c>
      <c r="F11" s="58" t="e">
        <f>D11*F3</f>
        <v>#REF!</v>
      </c>
      <c r="G11" s="176" t="s">
        <v>14</v>
      </c>
      <c r="H11" s="73">
        <v>10.400000000001455</v>
      </c>
      <c r="I11" s="56" t="e">
        <f t="shared" si="1"/>
        <v>#REF!</v>
      </c>
      <c r="J11" s="168" t="e">
        <f>#REF!</f>
        <v>#REF!</v>
      </c>
      <c r="Q11" s="70"/>
      <c r="R11" s="69"/>
      <c r="S11" s="64"/>
      <c r="T11" s="64"/>
    </row>
    <row r="12" spans="1:21" s="68" customFormat="1" x14ac:dyDescent="0.55000000000000004">
      <c r="A12" s="62"/>
      <c r="B12" s="119" t="s">
        <v>9</v>
      </c>
      <c r="C12" s="63">
        <v>42102</v>
      </c>
      <c r="D12" s="87" t="e">
        <f>#REF!</f>
        <v>#REF!</v>
      </c>
      <c r="E12" s="65" t="e">
        <f t="shared" si="0"/>
        <v>#REF!</v>
      </c>
      <c r="F12" s="66" t="e">
        <f>D12*F3</f>
        <v>#REF!</v>
      </c>
      <c r="G12" s="175" t="s">
        <v>8</v>
      </c>
      <c r="H12" s="74">
        <v>13.399999999997817</v>
      </c>
      <c r="I12" s="64" t="e">
        <f t="shared" si="1"/>
        <v>#REF!</v>
      </c>
      <c r="J12" s="167" t="e">
        <f>#REF!</f>
        <v>#REF!</v>
      </c>
      <c r="Q12" s="69"/>
      <c r="R12" s="69"/>
      <c r="S12" s="64"/>
      <c r="T12" s="64"/>
    </row>
    <row r="13" spans="1:21" s="68" customFormat="1" x14ac:dyDescent="0.55000000000000004">
      <c r="A13" s="62"/>
      <c r="B13" s="120" t="s">
        <v>10</v>
      </c>
      <c r="C13" s="55">
        <v>42103</v>
      </c>
      <c r="D13" s="89" t="e">
        <f>#REF!</f>
        <v>#REF!</v>
      </c>
      <c r="E13" s="57" t="e">
        <f t="shared" si="0"/>
        <v>#REF!</v>
      </c>
      <c r="F13" s="58" t="e">
        <f>D13*F3</f>
        <v>#REF!</v>
      </c>
      <c r="G13" s="176" t="s">
        <v>9</v>
      </c>
      <c r="H13" s="73">
        <v>13.700000000000728</v>
      </c>
      <c r="I13" s="56" t="e">
        <f t="shared" si="1"/>
        <v>#REF!</v>
      </c>
      <c r="J13" s="168" t="e">
        <f>#REF!</f>
        <v>#REF!</v>
      </c>
      <c r="Q13" s="69"/>
      <c r="R13" s="64"/>
      <c r="S13" s="64"/>
      <c r="T13" s="64"/>
    </row>
    <row r="14" spans="1:21" s="68" customFormat="1" x14ac:dyDescent="0.55000000000000004">
      <c r="A14" s="62"/>
      <c r="B14" s="119" t="s">
        <v>11</v>
      </c>
      <c r="C14" s="63">
        <v>42104</v>
      </c>
      <c r="D14" s="87" t="e">
        <f>#REF!</f>
        <v>#REF!</v>
      </c>
      <c r="E14" s="65" t="e">
        <f t="shared" si="0"/>
        <v>#REF!</v>
      </c>
      <c r="F14" s="157" t="e">
        <f>D14*F3</f>
        <v>#REF!</v>
      </c>
      <c r="G14" s="175" t="s">
        <v>10</v>
      </c>
      <c r="H14" s="74">
        <v>14</v>
      </c>
      <c r="I14" s="64" t="e">
        <f t="shared" si="1"/>
        <v>#REF!</v>
      </c>
      <c r="J14" s="167" t="e">
        <f>#REF!</f>
        <v>#REF!</v>
      </c>
      <c r="Q14" s="69"/>
      <c r="R14" s="64"/>
      <c r="S14" s="64"/>
      <c r="T14" s="64"/>
    </row>
    <row r="15" spans="1:21" s="68" customFormat="1" x14ac:dyDescent="0.55000000000000004">
      <c r="A15" s="62"/>
      <c r="B15" s="120" t="s">
        <v>12</v>
      </c>
      <c r="C15" s="55">
        <v>42105</v>
      </c>
      <c r="D15" s="89" t="e">
        <f>#REF!</f>
        <v>#REF!</v>
      </c>
      <c r="E15" s="57" t="e">
        <f t="shared" si="0"/>
        <v>#REF!</v>
      </c>
      <c r="F15" s="58" t="e">
        <f>D15*F3</f>
        <v>#REF!</v>
      </c>
      <c r="G15" s="176" t="s">
        <v>11</v>
      </c>
      <c r="H15" s="73">
        <v>9.5999999999985448</v>
      </c>
      <c r="I15" s="56" t="e">
        <f t="shared" si="1"/>
        <v>#REF!</v>
      </c>
      <c r="J15" s="168" t="e">
        <f>#REF!</f>
        <v>#REF!</v>
      </c>
      <c r="Q15" s="69"/>
      <c r="R15" s="64"/>
      <c r="S15" s="64"/>
      <c r="T15" s="64"/>
    </row>
    <row r="16" spans="1:21" s="68" customFormat="1" x14ac:dyDescent="0.55000000000000004">
      <c r="A16" s="62"/>
      <c r="B16" s="119" t="s">
        <v>13</v>
      </c>
      <c r="C16" s="63">
        <v>42106</v>
      </c>
      <c r="D16" s="87" t="e">
        <f>#REF!</f>
        <v>#REF!</v>
      </c>
      <c r="E16" s="65" t="e">
        <f t="shared" si="0"/>
        <v>#REF!</v>
      </c>
      <c r="F16" s="66" t="e">
        <f>D16*F3</f>
        <v>#REF!</v>
      </c>
      <c r="G16" s="175" t="s">
        <v>12</v>
      </c>
      <c r="H16" s="74">
        <v>8.5</v>
      </c>
      <c r="I16" s="64" t="e">
        <f t="shared" si="1"/>
        <v>#REF!</v>
      </c>
      <c r="J16" s="167" t="e">
        <f>#REF!</f>
        <v>#REF!</v>
      </c>
      <c r="Q16" s="69"/>
      <c r="R16" s="69"/>
      <c r="S16" s="69"/>
      <c r="T16" s="69"/>
    </row>
    <row r="17" spans="1:21" s="68" customFormat="1" x14ac:dyDescent="0.55000000000000004">
      <c r="A17" s="62"/>
      <c r="B17" s="120" t="s">
        <v>14</v>
      </c>
      <c r="C17" s="55">
        <v>42107</v>
      </c>
      <c r="D17" s="89" t="e">
        <f>#REF!</f>
        <v>#REF!</v>
      </c>
      <c r="E17" s="57" t="e">
        <f t="shared" si="0"/>
        <v>#REF!</v>
      </c>
      <c r="F17" s="58" t="e">
        <f>D17*F3</f>
        <v>#REF!</v>
      </c>
      <c r="G17" s="176" t="s">
        <v>13</v>
      </c>
      <c r="H17" s="73">
        <v>13</v>
      </c>
      <c r="I17" s="56" t="e">
        <f t="shared" si="1"/>
        <v>#REF!</v>
      </c>
      <c r="J17" s="168" t="e">
        <f>#REF!</f>
        <v>#REF!</v>
      </c>
      <c r="Q17" s="69"/>
      <c r="R17" s="69"/>
      <c r="S17" s="69"/>
      <c r="T17" s="69"/>
    </row>
    <row r="18" spans="1:21" s="68" customFormat="1" x14ac:dyDescent="0.55000000000000004">
      <c r="A18" s="62"/>
      <c r="B18" s="119" t="s">
        <v>8</v>
      </c>
      <c r="C18" s="63">
        <v>42108</v>
      </c>
      <c r="D18" s="87" t="e">
        <f>#REF!</f>
        <v>#REF!</v>
      </c>
      <c r="E18" s="65" t="e">
        <f t="shared" si="0"/>
        <v>#REF!</v>
      </c>
      <c r="F18" s="66" t="e">
        <f>D18*F3</f>
        <v>#REF!</v>
      </c>
      <c r="G18" s="175" t="s">
        <v>14</v>
      </c>
      <c r="H18" s="74">
        <v>9.4000000000014552</v>
      </c>
      <c r="I18" s="64" t="e">
        <f t="shared" si="1"/>
        <v>#REF!</v>
      </c>
      <c r="J18" s="167" t="e">
        <f>#REF!</f>
        <v>#REF!</v>
      </c>
      <c r="Q18" s="69"/>
      <c r="R18" s="69"/>
      <c r="S18" s="69"/>
      <c r="T18" s="69"/>
    </row>
    <row r="19" spans="1:21" x14ac:dyDescent="0.55000000000000004">
      <c r="A19" s="10"/>
      <c r="B19" s="120" t="s">
        <v>9</v>
      </c>
      <c r="C19" s="55">
        <v>42109</v>
      </c>
      <c r="D19" s="89" t="e">
        <f>#REF!</f>
        <v>#REF!</v>
      </c>
      <c r="E19" s="57" t="e">
        <f t="shared" si="0"/>
        <v>#REF!</v>
      </c>
      <c r="F19" s="58" t="e">
        <f>D19*F3</f>
        <v>#REF!</v>
      </c>
      <c r="G19" s="176" t="s">
        <v>8</v>
      </c>
      <c r="H19" s="73">
        <v>17.700000000000728</v>
      </c>
      <c r="I19" s="56" t="e">
        <f t="shared" si="1"/>
        <v>#REF!</v>
      </c>
      <c r="J19" s="168" t="e">
        <f>#REF!</f>
        <v>#REF!</v>
      </c>
      <c r="Q19" s="16"/>
      <c r="R19" s="18"/>
      <c r="S19" s="16"/>
      <c r="T19" s="16"/>
      <c r="U19" s="2"/>
    </row>
    <row r="20" spans="1:21" x14ac:dyDescent="0.55000000000000004">
      <c r="A20" s="10"/>
      <c r="B20" s="119" t="s">
        <v>10</v>
      </c>
      <c r="C20" s="63">
        <v>42110</v>
      </c>
      <c r="D20" s="87" t="e">
        <f>#REF!</f>
        <v>#REF!</v>
      </c>
      <c r="E20" s="65" t="e">
        <f t="shared" si="0"/>
        <v>#REF!</v>
      </c>
      <c r="F20" s="66" t="e">
        <f>D20*F3</f>
        <v>#REF!</v>
      </c>
      <c r="G20" s="175" t="s">
        <v>9</v>
      </c>
      <c r="H20" s="74">
        <v>17.700000000000728</v>
      </c>
      <c r="I20" s="64" t="e">
        <f t="shared" si="1"/>
        <v>#REF!</v>
      </c>
      <c r="J20" s="167" t="e">
        <f>#REF!</f>
        <v>#REF!</v>
      </c>
      <c r="Q20" s="16"/>
      <c r="R20" s="16"/>
      <c r="S20" s="18"/>
      <c r="T20" s="16"/>
      <c r="U20" s="2"/>
    </row>
    <row r="21" spans="1:21" x14ac:dyDescent="0.55000000000000004">
      <c r="A21" s="10"/>
      <c r="B21" s="120" t="s">
        <v>11</v>
      </c>
      <c r="C21" s="55">
        <v>42111</v>
      </c>
      <c r="D21" s="89" t="e">
        <f>#REF!</f>
        <v>#REF!</v>
      </c>
      <c r="E21" s="171" t="e">
        <f t="shared" si="0"/>
        <v>#REF!</v>
      </c>
      <c r="F21" s="170" t="e">
        <f>D21*F3</f>
        <v>#REF!</v>
      </c>
      <c r="G21" s="176" t="s">
        <v>10</v>
      </c>
      <c r="H21" s="73">
        <v>18</v>
      </c>
      <c r="I21" s="89" t="e">
        <f t="shared" si="1"/>
        <v>#REF!</v>
      </c>
      <c r="J21" s="168" t="e">
        <f>#REF!</f>
        <v>#REF!</v>
      </c>
      <c r="Q21" s="16"/>
      <c r="R21" s="16"/>
      <c r="S21" s="27"/>
      <c r="T21" s="16"/>
      <c r="U21" s="2"/>
    </row>
    <row r="22" spans="1:21" x14ac:dyDescent="0.55000000000000004">
      <c r="A22" s="10"/>
      <c r="B22" s="119" t="s">
        <v>12</v>
      </c>
      <c r="C22" s="63">
        <v>42112</v>
      </c>
      <c r="D22" s="87" t="e">
        <f>#REF!</f>
        <v>#REF!</v>
      </c>
      <c r="E22" s="156" t="e">
        <f t="shared" si="0"/>
        <v>#REF!</v>
      </c>
      <c r="F22" s="66" t="e">
        <f>D22*F3</f>
        <v>#REF!</v>
      </c>
      <c r="G22" s="175" t="s">
        <v>11</v>
      </c>
      <c r="H22" s="74">
        <v>10.599999999998545</v>
      </c>
      <c r="I22" s="87" t="e">
        <f t="shared" si="1"/>
        <v>#REF!</v>
      </c>
      <c r="J22" s="167" t="e">
        <f>#REF!</f>
        <v>#REF!</v>
      </c>
      <c r="Q22" s="16"/>
      <c r="R22" s="16"/>
      <c r="S22" s="16"/>
      <c r="T22" s="16"/>
      <c r="U22" s="2"/>
    </row>
    <row r="23" spans="1:21" x14ac:dyDescent="0.55000000000000004">
      <c r="A23" s="10"/>
      <c r="B23" s="120" t="s">
        <v>13</v>
      </c>
      <c r="C23" s="55">
        <v>42113</v>
      </c>
      <c r="D23" s="89" t="e">
        <f>#REF!</f>
        <v>#REF!</v>
      </c>
      <c r="E23" s="171" t="e">
        <f t="shared" si="0"/>
        <v>#REF!</v>
      </c>
      <c r="F23" s="58" t="e">
        <f>D23*F3</f>
        <v>#REF!</v>
      </c>
      <c r="G23" s="176" t="s">
        <v>12</v>
      </c>
      <c r="H23" s="73">
        <v>11.099999999998545</v>
      </c>
      <c r="I23" s="89" t="e">
        <f t="shared" si="1"/>
        <v>#REF!</v>
      </c>
      <c r="J23" s="168" t="e">
        <f>#REF!</f>
        <v>#REF!</v>
      </c>
      <c r="Q23" s="18"/>
      <c r="R23" s="16"/>
      <c r="S23" s="16"/>
      <c r="T23" s="16"/>
      <c r="U23" s="2"/>
    </row>
    <row r="24" spans="1:21" x14ac:dyDescent="0.55000000000000004">
      <c r="A24" s="62"/>
      <c r="B24" s="119" t="s">
        <v>14</v>
      </c>
      <c r="C24" s="63">
        <v>42114</v>
      </c>
      <c r="D24" s="87" t="e">
        <f>#REF!</f>
        <v>#REF!</v>
      </c>
      <c r="E24" s="156" t="e">
        <f t="shared" si="0"/>
        <v>#REF!</v>
      </c>
      <c r="F24" s="66" t="e">
        <f>D24*F3</f>
        <v>#REF!</v>
      </c>
      <c r="G24" s="175" t="s">
        <v>13</v>
      </c>
      <c r="H24" s="74">
        <v>18.80000000000291</v>
      </c>
      <c r="I24" s="87" t="e">
        <f t="shared" si="1"/>
        <v>#REF!</v>
      </c>
      <c r="J24" s="167" t="e">
        <f>#REF!</f>
        <v>#REF!</v>
      </c>
      <c r="Q24" s="16"/>
      <c r="R24" s="16"/>
      <c r="S24" s="16"/>
      <c r="T24" s="16"/>
      <c r="U24" s="2"/>
    </row>
    <row r="25" spans="1:21" x14ac:dyDescent="0.55000000000000004">
      <c r="A25" s="10"/>
      <c r="B25" s="120" t="s">
        <v>8</v>
      </c>
      <c r="C25" s="55">
        <v>42115</v>
      </c>
      <c r="D25" s="89" t="e">
        <f>#REF!</f>
        <v>#REF!</v>
      </c>
      <c r="E25" s="171" t="e">
        <f t="shared" si="0"/>
        <v>#REF!</v>
      </c>
      <c r="F25" s="58" t="e">
        <f>D25*F3</f>
        <v>#REF!</v>
      </c>
      <c r="G25" s="176" t="s">
        <v>14</v>
      </c>
      <c r="H25" s="73">
        <v>6.1999999999970896</v>
      </c>
      <c r="I25" s="89" t="e">
        <f t="shared" si="1"/>
        <v>#REF!</v>
      </c>
      <c r="J25" s="168" t="e">
        <f>#REF!</f>
        <v>#REF!</v>
      </c>
      <c r="Q25" s="18"/>
      <c r="R25" s="16"/>
      <c r="S25" s="16"/>
      <c r="T25" s="16"/>
      <c r="U25" s="2"/>
    </row>
    <row r="26" spans="1:21" x14ac:dyDescent="0.55000000000000004">
      <c r="A26" s="10"/>
      <c r="B26" s="119" t="s">
        <v>9</v>
      </c>
      <c r="C26" s="63">
        <v>42116</v>
      </c>
      <c r="D26" s="87" t="e">
        <f>#REF!</f>
        <v>#REF!</v>
      </c>
      <c r="E26" s="156" t="e">
        <f t="shared" si="0"/>
        <v>#REF!</v>
      </c>
      <c r="F26" s="66" t="e">
        <f>D26*F4</f>
        <v>#REF!</v>
      </c>
      <c r="G26" s="175" t="s">
        <v>8</v>
      </c>
      <c r="H26" s="74">
        <v>11.900000000001455</v>
      </c>
      <c r="I26" s="87" t="e">
        <f t="shared" si="1"/>
        <v>#REF!</v>
      </c>
      <c r="J26" s="167" t="e">
        <f>#REF!</f>
        <v>#REF!</v>
      </c>
      <c r="Q26" s="16"/>
      <c r="R26" s="16"/>
      <c r="S26" s="16"/>
      <c r="T26" s="16"/>
      <c r="U26" s="2"/>
    </row>
    <row r="27" spans="1:21" x14ac:dyDescent="0.55000000000000004">
      <c r="A27" s="10"/>
      <c r="B27" s="120" t="s">
        <v>10</v>
      </c>
      <c r="C27" s="55">
        <v>42117</v>
      </c>
      <c r="D27" s="89" t="e">
        <f>#REF!</f>
        <v>#REF!</v>
      </c>
      <c r="E27" s="171" t="e">
        <f t="shared" si="0"/>
        <v>#REF!</v>
      </c>
      <c r="F27" s="58" t="e">
        <f>D27*F3</f>
        <v>#REF!</v>
      </c>
      <c r="G27" s="176" t="s">
        <v>9</v>
      </c>
      <c r="H27" s="73">
        <v>12.099999999998545</v>
      </c>
      <c r="I27" s="89" t="e">
        <f t="shared" si="1"/>
        <v>#REF!</v>
      </c>
      <c r="J27" s="168" t="e">
        <f>#REF!</f>
        <v>#REF!</v>
      </c>
      <c r="Q27" s="16"/>
      <c r="R27" s="16"/>
      <c r="S27" s="16"/>
      <c r="T27" s="16"/>
      <c r="U27" s="2"/>
    </row>
    <row r="28" spans="1:21" x14ac:dyDescent="0.55000000000000004">
      <c r="A28" s="10"/>
      <c r="B28" s="119" t="s">
        <v>11</v>
      </c>
      <c r="C28" s="63">
        <v>42118</v>
      </c>
      <c r="D28" s="87" t="e">
        <f>#REF!</f>
        <v>#REF!</v>
      </c>
      <c r="E28" s="156" t="e">
        <f t="shared" si="0"/>
        <v>#REF!</v>
      </c>
      <c r="F28" s="66" t="e">
        <f>D28*F3</f>
        <v>#REF!</v>
      </c>
      <c r="G28" s="175" t="s">
        <v>10</v>
      </c>
      <c r="H28" s="74">
        <v>16.200000000000728</v>
      </c>
      <c r="I28" s="87" t="e">
        <f t="shared" si="1"/>
        <v>#REF!</v>
      </c>
      <c r="J28" s="167" t="e">
        <f>#REF!</f>
        <v>#REF!</v>
      </c>
      <c r="Q28" s="16"/>
      <c r="R28" s="16"/>
      <c r="S28" s="16"/>
      <c r="T28" s="16"/>
      <c r="U28" s="2"/>
    </row>
    <row r="29" spans="1:21" x14ac:dyDescent="0.55000000000000004">
      <c r="A29" s="10"/>
      <c r="B29" s="120" t="s">
        <v>12</v>
      </c>
      <c r="C29" s="55">
        <v>42119</v>
      </c>
      <c r="D29" s="89" t="e">
        <f>#REF!</f>
        <v>#REF!</v>
      </c>
      <c r="E29" s="171" t="e">
        <f t="shared" si="0"/>
        <v>#REF!</v>
      </c>
      <c r="F29" s="58" t="e">
        <f>D29*F3</f>
        <v>#REF!</v>
      </c>
      <c r="G29" s="176" t="s">
        <v>11</v>
      </c>
      <c r="H29" s="73">
        <v>5.4000000000014552</v>
      </c>
      <c r="I29" s="89" t="e">
        <f t="shared" si="1"/>
        <v>#REF!</v>
      </c>
      <c r="J29" s="168" t="e">
        <f>#REF!</f>
        <v>#REF!</v>
      </c>
      <c r="Q29" s="16"/>
      <c r="R29" s="16"/>
      <c r="S29" s="16"/>
      <c r="T29" s="16"/>
      <c r="U29" s="2"/>
    </row>
    <row r="30" spans="1:21" x14ac:dyDescent="0.55000000000000004">
      <c r="A30" s="10"/>
      <c r="B30" s="119" t="s">
        <v>13</v>
      </c>
      <c r="C30" s="63">
        <v>42120</v>
      </c>
      <c r="D30" s="87" t="e">
        <f>#REF!</f>
        <v>#REF!</v>
      </c>
      <c r="E30" s="156" t="e">
        <f t="shared" si="0"/>
        <v>#REF!</v>
      </c>
      <c r="F30" s="66" t="e">
        <f>D30*F3</f>
        <v>#REF!</v>
      </c>
      <c r="G30" s="175" t="s">
        <v>12</v>
      </c>
      <c r="H30" s="74">
        <v>11.899999999997817</v>
      </c>
      <c r="I30" s="87" t="e">
        <f t="shared" si="1"/>
        <v>#REF!</v>
      </c>
      <c r="J30" s="167" t="e">
        <f>#REF!</f>
        <v>#REF!</v>
      </c>
      <c r="Q30" s="16"/>
      <c r="R30" s="16"/>
      <c r="S30" s="16"/>
      <c r="T30" s="16"/>
      <c r="U30" s="2"/>
    </row>
    <row r="31" spans="1:21" x14ac:dyDescent="0.55000000000000004">
      <c r="A31" s="10"/>
      <c r="B31" s="120" t="s">
        <v>14</v>
      </c>
      <c r="C31" s="55">
        <v>42121</v>
      </c>
      <c r="D31" s="89" t="e">
        <f>#REF!</f>
        <v>#REF!</v>
      </c>
      <c r="E31" s="171" t="e">
        <f t="shared" si="0"/>
        <v>#REF!</v>
      </c>
      <c r="F31" s="58" t="e">
        <f>D31*F3</f>
        <v>#REF!</v>
      </c>
      <c r="G31" s="176" t="s">
        <v>13</v>
      </c>
      <c r="H31" s="73">
        <v>13.700000000000728</v>
      </c>
      <c r="I31" s="89" t="e">
        <f t="shared" si="1"/>
        <v>#REF!</v>
      </c>
      <c r="J31" s="168" t="e">
        <f>#REF!</f>
        <v>#REF!</v>
      </c>
      <c r="Q31" s="18"/>
      <c r="R31" s="26"/>
      <c r="S31" s="16"/>
      <c r="T31" s="16"/>
      <c r="U31" s="2"/>
    </row>
    <row r="32" spans="1:21" x14ac:dyDescent="0.55000000000000004">
      <c r="A32" s="10"/>
      <c r="B32" s="119" t="s">
        <v>8</v>
      </c>
      <c r="C32" s="63">
        <v>42122</v>
      </c>
      <c r="D32" s="87" t="e">
        <f>#REF!</f>
        <v>#REF!</v>
      </c>
      <c r="E32" s="156" t="e">
        <f t="shared" si="0"/>
        <v>#REF!</v>
      </c>
      <c r="F32" s="66" t="e">
        <f>D32*F3</f>
        <v>#REF!</v>
      </c>
      <c r="G32" s="175" t="s">
        <v>14</v>
      </c>
      <c r="H32" s="74">
        <v>15.400000000001455</v>
      </c>
      <c r="I32" s="87" t="e">
        <f t="shared" si="1"/>
        <v>#REF!</v>
      </c>
      <c r="J32" s="167" t="e">
        <f>#REF!</f>
        <v>#REF!</v>
      </c>
      <c r="Q32" s="16"/>
      <c r="R32" s="16"/>
      <c r="S32" s="16"/>
      <c r="T32" s="16"/>
      <c r="U32" s="2"/>
    </row>
    <row r="33" spans="1:21" x14ac:dyDescent="0.55000000000000004">
      <c r="A33" s="10"/>
      <c r="B33" s="120" t="s">
        <v>9</v>
      </c>
      <c r="C33" s="55">
        <v>42123</v>
      </c>
      <c r="D33" s="89" t="e">
        <f>#REF!</f>
        <v>#REF!</v>
      </c>
      <c r="E33" s="171" t="e">
        <f t="shared" si="0"/>
        <v>#REF!</v>
      </c>
      <c r="F33" s="58" t="e">
        <f t="shared" ref="F33:F34" si="2">D33*F4</f>
        <v>#REF!</v>
      </c>
      <c r="G33" s="176" t="s">
        <v>8</v>
      </c>
      <c r="H33" s="73">
        <v>14.599999999998545</v>
      </c>
      <c r="I33" s="89" t="e">
        <f t="shared" si="1"/>
        <v>#REF!</v>
      </c>
      <c r="J33" s="168" t="e">
        <f>#REF!</f>
        <v>#REF!</v>
      </c>
      <c r="Q33" s="16"/>
      <c r="R33" s="16"/>
      <c r="S33" s="16"/>
      <c r="T33" s="16"/>
      <c r="U33" s="2"/>
    </row>
    <row r="34" spans="1:21" x14ac:dyDescent="0.55000000000000004">
      <c r="A34" s="10"/>
      <c r="B34" s="119" t="s">
        <v>10</v>
      </c>
      <c r="C34" s="184">
        <v>42124</v>
      </c>
      <c r="D34" s="87" t="e">
        <f>#REF!</f>
        <v>#REF!</v>
      </c>
      <c r="E34" s="156" t="e">
        <f t="shared" si="0"/>
        <v>#REF!</v>
      </c>
      <c r="F34" s="157" t="e">
        <f t="shared" si="2"/>
        <v>#REF!</v>
      </c>
      <c r="G34" s="175" t="s">
        <v>9</v>
      </c>
      <c r="H34" s="74">
        <v>12.299999999999272</v>
      </c>
      <c r="I34" s="87" t="e">
        <f t="shared" si="1"/>
        <v>#REF!</v>
      </c>
      <c r="J34" s="173" t="e">
        <f>#REF!</f>
        <v>#REF!</v>
      </c>
      <c r="Q34" s="18"/>
      <c r="R34" s="16"/>
      <c r="S34" s="16"/>
      <c r="T34" s="16"/>
      <c r="U34" s="2"/>
    </row>
    <row r="35" spans="1:21" ht="14.7" thickBot="1" x14ac:dyDescent="0.6">
      <c r="A35" s="10"/>
      <c r="B35" s="121"/>
      <c r="C35" s="103"/>
      <c r="D35" s="110"/>
      <c r="E35" s="179"/>
      <c r="F35" s="107"/>
      <c r="G35" s="177"/>
      <c r="H35" s="104"/>
      <c r="I35" s="110"/>
      <c r="J35" s="180"/>
      <c r="Q35" s="18"/>
      <c r="R35" s="16"/>
      <c r="S35" s="16"/>
      <c r="T35" s="16"/>
      <c r="U35" s="2"/>
    </row>
    <row r="36" spans="1:21" x14ac:dyDescent="0.55000000000000004">
      <c r="A36" s="10"/>
      <c r="B36" s="12"/>
      <c r="C36" s="17"/>
      <c r="D36" s="18"/>
      <c r="E36" s="18"/>
      <c r="F36" s="30"/>
      <c r="G36" s="16"/>
      <c r="H36" s="88"/>
      <c r="R36" s="18"/>
      <c r="S36" s="16"/>
    </row>
    <row r="37" spans="1:21" ht="16.8" x14ac:dyDescent="0.6">
      <c r="A37" s="13"/>
      <c r="B37" s="13"/>
      <c r="C37" s="15" t="s">
        <v>16</v>
      </c>
      <c r="D37" s="18" t="e">
        <f>SUM(D5:D35)</f>
        <v>#REF!</v>
      </c>
      <c r="E37" s="18"/>
      <c r="F37" s="29" t="e">
        <f>SUM(F5:F36)</f>
        <v>#REF!</v>
      </c>
      <c r="G37" s="51"/>
      <c r="H37" s="88">
        <f>SUM(H5:H34)</f>
        <v>374.09999999999854</v>
      </c>
      <c r="I37" s="18" t="e">
        <f>SUM(D37-H37)</f>
        <v>#REF!</v>
      </c>
      <c r="J37" s="18" t="e">
        <f>D37-H37</f>
        <v>#REF!</v>
      </c>
      <c r="L37" s="92" t="s">
        <v>115</v>
      </c>
      <c r="M37" s="15"/>
      <c r="N37" s="15"/>
      <c r="O37" s="113"/>
      <c r="R37" s="18"/>
      <c r="S37" s="16"/>
    </row>
    <row r="38" spans="1:21" x14ac:dyDescent="0.55000000000000004">
      <c r="A38" s="13"/>
      <c r="B38" s="13"/>
      <c r="C38" s="15" t="s">
        <v>7</v>
      </c>
      <c r="D38" s="18" t="e">
        <f>SUM(D5:D35)/30</f>
        <v>#REF!</v>
      </c>
      <c r="E38" s="18"/>
      <c r="F38" s="30"/>
      <c r="G38" s="16"/>
      <c r="H38" s="18">
        <f>SUM(H5:H34)/30</f>
        <v>12.469999999999951</v>
      </c>
      <c r="I38" s="83" t="e">
        <f>1-(H37/D37)</f>
        <v>#REF!</v>
      </c>
      <c r="J38" s="84" t="e">
        <f>1-(D37/H37)</f>
        <v>#REF!</v>
      </c>
      <c r="L38" s="15"/>
      <c r="M38" s="15"/>
      <c r="N38" s="15"/>
      <c r="O38" s="8"/>
    </row>
    <row r="39" spans="1:21" ht="16.8" x14ac:dyDescent="0.6">
      <c r="C39" s="15" t="s">
        <v>15</v>
      </c>
      <c r="D39" s="26" t="e">
        <f>D37/(30*24)</f>
        <v>#REF!</v>
      </c>
      <c r="E39" s="26"/>
      <c r="F39" s="29"/>
      <c r="G39" s="51"/>
      <c r="H39" s="26">
        <f>H37/(30*24)</f>
        <v>0.51958333333333129</v>
      </c>
      <c r="K39" s="48"/>
      <c r="L39" s="92" t="s">
        <v>116</v>
      </c>
      <c r="M39" s="15"/>
      <c r="N39" s="15"/>
      <c r="O39" s="113"/>
    </row>
    <row r="40" spans="1:21" x14ac:dyDescent="0.55000000000000004">
      <c r="C40" s="15" t="s">
        <v>25</v>
      </c>
      <c r="D40" s="26"/>
      <c r="E40" s="26"/>
      <c r="F40" s="29">
        <v>7.88</v>
      </c>
      <c r="G40" s="51"/>
      <c r="I40" s="146"/>
      <c r="J40" s="18"/>
      <c r="K40" s="81"/>
      <c r="L40" s="82"/>
      <c r="M40" s="81"/>
      <c r="N40" s="7"/>
    </row>
    <row r="41" spans="1:21" x14ac:dyDescent="0.55000000000000004">
      <c r="F41" s="29"/>
      <c r="G41" s="51"/>
    </row>
    <row r="42" spans="1:21" x14ac:dyDescent="0.55000000000000004">
      <c r="C42" s="32" t="s">
        <v>18</v>
      </c>
      <c r="E42" s="13"/>
      <c r="F42" s="29" t="e">
        <f>SUM(F37:F40)</f>
        <v>#REF!</v>
      </c>
      <c r="G42" s="51"/>
      <c r="H42" s="178">
        <f>SUM(H5:H35)</f>
        <v>374.09999999999854</v>
      </c>
    </row>
    <row r="43" spans="1:21" x14ac:dyDescent="0.55000000000000004">
      <c r="L43" s="2">
        <v>59</v>
      </c>
      <c r="M43" s="2">
        <v>4</v>
      </c>
      <c r="N43" s="182">
        <f>(M43/L43)</f>
        <v>6.7796610169491525E-2</v>
      </c>
    </row>
    <row r="46" spans="1:21" x14ac:dyDescent="0.55000000000000004">
      <c r="B46" s="2" t="s">
        <v>105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AA44"/>
  <sheetViews>
    <sheetView topLeftCell="D1" zoomScale="90" zoomScaleNormal="90" workbookViewId="0">
      <selection activeCell="F36" sqref="F36"/>
    </sheetView>
  </sheetViews>
  <sheetFormatPr baseColWidth="10" defaultColWidth="11.41796875" defaultRowHeight="14.4" x14ac:dyDescent="0.55000000000000004"/>
  <cols>
    <col min="1" max="6" width="11.41796875" style="2"/>
    <col min="7" max="10" width="11.41796875" style="10"/>
    <col min="11" max="11" width="11.41796875" style="16"/>
    <col min="12" max="16384" width="11.41796875" style="2"/>
  </cols>
  <sheetData>
    <row r="2" spans="1:11" x14ac:dyDescent="0.55000000000000004">
      <c r="A2" s="8" t="s">
        <v>2</v>
      </c>
      <c r="C2" s="9" t="s">
        <v>6</v>
      </c>
      <c r="D2" s="9"/>
      <c r="F2" s="9" t="s">
        <v>26</v>
      </c>
    </row>
    <row r="3" spans="1:11" x14ac:dyDescent="0.55000000000000004">
      <c r="A3" s="7"/>
    </row>
    <row r="4" spans="1:11" x14ac:dyDescent="0.55000000000000004">
      <c r="A4" s="7" t="s">
        <v>1</v>
      </c>
      <c r="B4" s="2" t="s">
        <v>0</v>
      </c>
    </row>
    <row r="5" spans="1:11" x14ac:dyDescent="0.55000000000000004">
      <c r="A5" s="7"/>
      <c r="E5" s="15"/>
      <c r="F5" s="15" t="s">
        <v>19</v>
      </c>
      <c r="G5" s="16" t="s">
        <v>20</v>
      </c>
      <c r="H5" s="20" t="s">
        <v>21</v>
      </c>
      <c r="I5" s="27">
        <v>0.1741</v>
      </c>
      <c r="J5" s="27">
        <v>0.26190000000000002</v>
      </c>
      <c r="K5" s="16" t="s">
        <v>16</v>
      </c>
    </row>
    <row r="6" spans="1:11" x14ac:dyDescent="0.55000000000000004">
      <c r="A6" s="7"/>
      <c r="E6" s="15"/>
      <c r="F6" s="15"/>
      <c r="G6" s="16"/>
      <c r="H6" s="20"/>
      <c r="I6" s="27"/>
      <c r="J6" s="27"/>
    </row>
    <row r="7" spans="1:11" x14ac:dyDescent="0.55000000000000004">
      <c r="A7" s="11">
        <v>41275</v>
      </c>
      <c r="B7" s="12">
        <v>14577.2</v>
      </c>
      <c r="C7" s="12">
        <v>33.4</v>
      </c>
      <c r="D7" s="12" t="s">
        <v>11</v>
      </c>
      <c r="E7" s="17">
        <v>41306</v>
      </c>
      <c r="F7" s="18" t="e">
        <f>#REF!</f>
        <v>#REF!</v>
      </c>
      <c r="G7" s="18" t="e">
        <f>#REF!</f>
        <v>#REF!</v>
      </c>
      <c r="H7" s="18" t="e">
        <f>(F7+G7)/24</f>
        <v>#REF!</v>
      </c>
      <c r="I7" s="51" t="e">
        <f>F7*I5</f>
        <v>#REF!</v>
      </c>
      <c r="J7" s="51" t="e">
        <f>G7*J5</f>
        <v>#REF!</v>
      </c>
      <c r="K7" s="51" t="e">
        <f>J7+I7</f>
        <v>#REF!</v>
      </c>
    </row>
    <row r="8" spans="1:11" x14ac:dyDescent="0.55000000000000004">
      <c r="A8" s="11">
        <v>41276</v>
      </c>
      <c r="B8" s="12">
        <v>14595.9</v>
      </c>
      <c r="C8" s="10">
        <f>B8-B7</f>
        <v>18.699999999998909</v>
      </c>
      <c r="D8" s="12" t="s">
        <v>12</v>
      </c>
      <c r="E8" s="17">
        <v>41307</v>
      </c>
      <c r="F8" s="18" t="e">
        <f>#REF!</f>
        <v>#REF!</v>
      </c>
      <c r="G8" s="18" t="e">
        <f>#REF!</f>
        <v>#REF!</v>
      </c>
      <c r="H8" s="18" t="e">
        <f t="shared" ref="H8:H34" si="0">(F8+G8)/24</f>
        <v>#REF!</v>
      </c>
      <c r="I8" s="51" t="e">
        <f>F8*I5</f>
        <v>#REF!</v>
      </c>
      <c r="J8" s="51" t="e">
        <f>G8*J5</f>
        <v>#REF!</v>
      </c>
      <c r="K8" s="51" t="e">
        <f t="shared" ref="K8:K34" si="1">J8+I8</f>
        <v>#REF!</v>
      </c>
    </row>
    <row r="9" spans="1:11" x14ac:dyDescent="0.55000000000000004">
      <c r="A9" s="11">
        <v>41277</v>
      </c>
      <c r="B9" s="12">
        <v>14622.7</v>
      </c>
      <c r="C9" s="10">
        <f t="shared" ref="C9:C37" si="2">B9-B8</f>
        <v>26.800000000001091</v>
      </c>
      <c r="D9" s="25" t="s">
        <v>13</v>
      </c>
      <c r="E9" s="17">
        <v>41308</v>
      </c>
      <c r="F9" s="18" t="e">
        <f>#REF!</f>
        <v>#REF!</v>
      </c>
      <c r="G9" s="18" t="e">
        <f>#REF!</f>
        <v>#REF!</v>
      </c>
      <c r="H9" s="18" t="e">
        <f t="shared" si="0"/>
        <v>#REF!</v>
      </c>
      <c r="I9" s="51" t="e">
        <f>F9*I5</f>
        <v>#REF!</v>
      </c>
      <c r="J9" s="51" t="e">
        <f>G9*J5</f>
        <v>#REF!</v>
      </c>
      <c r="K9" s="51" t="e">
        <f t="shared" si="1"/>
        <v>#REF!</v>
      </c>
    </row>
    <row r="10" spans="1:11" x14ac:dyDescent="0.55000000000000004">
      <c r="A10" s="11">
        <v>41278</v>
      </c>
      <c r="B10" s="12">
        <v>14644.2</v>
      </c>
      <c r="C10" s="10">
        <f t="shared" si="2"/>
        <v>21.5</v>
      </c>
      <c r="D10" s="12" t="s">
        <v>14</v>
      </c>
      <c r="E10" s="17">
        <v>41309</v>
      </c>
      <c r="F10" s="18" t="e">
        <f>#REF!</f>
        <v>#REF!</v>
      </c>
      <c r="G10" s="18" t="e">
        <f>#REF!</f>
        <v>#REF!</v>
      </c>
      <c r="H10" s="18" t="e">
        <f t="shared" si="0"/>
        <v>#REF!</v>
      </c>
      <c r="I10" s="51" t="e">
        <f>F10*I5</f>
        <v>#REF!</v>
      </c>
      <c r="J10" s="51" t="e">
        <f>G10*J5</f>
        <v>#REF!</v>
      </c>
      <c r="K10" s="51" t="e">
        <f t="shared" si="1"/>
        <v>#REF!</v>
      </c>
    </row>
    <row r="11" spans="1:11" x14ac:dyDescent="0.55000000000000004">
      <c r="A11" s="11">
        <v>41279</v>
      </c>
      <c r="B11" s="12">
        <v>14665.6</v>
      </c>
      <c r="C11" s="10">
        <f t="shared" si="2"/>
        <v>21.399999999999636</v>
      </c>
      <c r="D11" s="12" t="s">
        <v>8</v>
      </c>
      <c r="E11" s="17">
        <v>41310</v>
      </c>
      <c r="F11" s="18" t="e">
        <f>#REF!</f>
        <v>#REF!</v>
      </c>
      <c r="G11" s="18" t="e">
        <f>#REF!</f>
        <v>#REF!</v>
      </c>
      <c r="H11" s="18" t="e">
        <f t="shared" si="0"/>
        <v>#REF!</v>
      </c>
      <c r="I11" s="51" t="e">
        <f>F11*I5</f>
        <v>#REF!</v>
      </c>
      <c r="J11" s="51" t="e">
        <f>G11*J5</f>
        <v>#REF!</v>
      </c>
      <c r="K11" s="51" t="e">
        <f t="shared" si="1"/>
        <v>#REF!</v>
      </c>
    </row>
    <row r="12" spans="1:11" x14ac:dyDescent="0.55000000000000004">
      <c r="A12" s="11">
        <v>41280</v>
      </c>
      <c r="B12" s="12"/>
      <c r="C12" s="10">
        <f t="shared" si="2"/>
        <v>-14665.6</v>
      </c>
      <c r="D12" s="12" t="s">
        <v>9</v>
      </c>
      <c r="E12" s="17">
        <v>41311</v>
      </c>
      <c r="F12" s="18" t="e">
        <f>#REF!</f>
        <v>#REF!</v>
      </c>
      <c r="G12" s="18" t="e">
        <f>#REF!</f>
        <v>#REF!</v>
      </c>
      <c r="H12" s="18" t="e">
        <f t="shared" si="0"/>
        <v>#REF!</v>
      </c>
      <c r="I12" s="51" t="e">
        <f>F12*I5</f>
        <v>#REF!</v>
      </c>
      <c r="J12" s="51" t="e">
        <f>G12*J5</f>
        <v>#REF!</v>
      </c>
      <c r="K12" s="51" t="e">
        <f t="shared" si="1"/>
        <v>#REF!</v>
      </c>
    </row>
    <row r="13" spans="1:11" x14ac:dyDescent="0.55000000000000004">
      <c r="A13" s="11">
        <v>41281</v>
      </c>
      <c r="B13" s="12"/>
      <c r="C13" s="10">
        <f t="shared" si="2"/>
        <v>0</v>
      </c>
      <c r="D13" s="12" t="s">
        <v>10</v>
      </c>
      <c r="E13" s="17">
        <v>41312</v>
      </c>
      <c r="F13" s="18" t="e">
        <f>#REF!</f>
        <v>#REF!</v>
      </c>
      <c r="G13" s="18" t="e">
        <f>#REF!</f>
        <v>#REF!</v>
      </c>
      <c r="H13" s="18" t="e">
        <f t="shared" si="0"/>
        <v>#REF!</v>
      </c>
      <c r="I13" s="51" t="e">
        <f>F13*I5</f>
        <v>#REF!</v>
      </c>
      <c r="J13" s="51" t="e">
        <f>G13*J5</f>
        <v>#REF!</v>
      </c>
      <c r="K13" s="51" t="e">
        <f t="shared" si="1"/>
        <v>#REF!</v>
      </c>
    </row>
    <row r="14" spans="1:11" x14ac:dyDescent="0.55000000000000004">
      <c r="A14" s="11">
        <v>41282</v>
      </c>
      <c r="B14" s="12"/>
      <c r="C14" s="10">
        <f t="shared" si="2"/>
        <v>0</v>
      </c>
      <c r="D14" s="12" t="s">
        <v>11</v>
      </c>
      <c r="E14" s="17">
        <v>41313</v>
      </c>
      <c r="F14" s="18" t="e">
        <f>#REF!</f>
        <v>#REF!</v>
      </c>
      <c r="G14" s="18" t="e">
        <f>#REF!</f>
        <v>#REF!</v>
      </c>
      <c r="H14" s="18" t="e">
        <f t="shared" si="0"/>
        <v>#REF!</v>
      </c>
      <c r="I14" s="51" t="e">
        <f>F14*I5</f>
        <v>#REF!</v>
      </c>
      <c r="J14" s="51" t="e">
        <f>G14*J5</f>
        <v>#REF!</v>
      </c>
      <c r="K14" s="51" t="e">
        <f t="shared" si="1"/>
        <v>#REF!</v>
      </c>
    </row>
    <row r="15" spans="1:11" x14ac:dyDescent="0.55000000000000004">
      <c r="A15" s="11">
        <v>41283</v>
      </c>
      <c r="B15" s="12"/>
      <c r="C15" s="10">
        <f t="shared" si="2"/>
        <v>0</v>
      </c>
      <c r="D15" s="12" t="s">
        <v>12</v>
      </c>
      <c r="E15" s="17">
        <v>41314</v>
      </c>
      <c r="F15" s="18" t="e">
        <f>#REF!</f>
        <v>#REF!</v>
      </c>
      <c r="G15" s="18" t="e">
        <f>#REF!</f>
        <v>#REF!</v>
      </c>
      <c r="H15" s="18" t="e">
        <f t="shared" si="0"/>
        <v>#REF!</v>
      </c>
      <c r="I15" s="51" t="e">
        <f>F15*I5</f>
        <v>#REF!</v>
      </c>
      <c r="J15" s="51" t="e">
        <f>G15*J5</f>
        <v>#REF!</v>
      </c>
      <c r="K15" s="51" t="e">
        <f t="shared" si="1"/>
        <v>#REF!</v>
      </c>
    </row>
    <row r="16" spans="1:11" x14ac:dyDescent="0.55000000000000004">
      <c r="A16" s="11">
        <v>41284</v>
      </c>
      <c r="B16" s="12"/>
      <c r="C16" s="10">
        <f t="shared" si="2"/>
        <v>0</v>
      </c>
      <c r="D16" s="25" t="s">
        <v>13</v>
      </c>
      <c r="E16" s="17">
        <v>41315</v>
      </c>
      <c r="F16" s="18" t="e">
        <f>#REF!</f>
        <v>#REF!</v>
      </c>
      <c r="G16" s="18" t="e">
        <f>#REF!</f>
        <v>#REF!</v>
      </c>
      <c r="H16" s="18" t="e">
        <f t="shared" si="0"/>
        <v>#REF!</v>
      </c>
      <c r="I16" s="51" t="e">
        <f>F16*I5</f>
        <v>#REF!</v>
      </c>
      <c r="J16" s="51" t="e">
        <f>G16*J5</f>
        <v>#REF!</v>
      </c>
      <c r="K16" s="51" t="e">
        <f t="shared" si="1"/>
        <v>#REF!</v>
      </c>
    </row>
    <row r="17" spans="1:27" x14ac:dyDescent="0.55000000000000004">
      <c r="A17" s="11">
        <v>41285</v>
      </c>
      <c r="B17" s="12"/>
      <c r="C17" s="10">
        <f t="shared" si="2"/>
        <v>0</v>
      </c>
      <c r="D17" s="12" t="s">
        <v>14</v>
      </c>
      <c r="E17" s="17">
        <v>41316</v>
      </c>
      <c r="F17" s="18" t="e">
        <f>#REF!</f>
        <v>#REF!</v>
      </c>
      <c r="G17" s="18" t="e">
        <f>#REF!</f>
        <v>#REF!</v>
      </c>
      <c r="H17" s="18" t="e">
        <f t="shared" si="0"/>
        <v>#REF!</v>
      </c>
      <c r="I17" s="51" t="e">
        <f>F17*I5</f>
        <v>#REF!</v>
      </c>
      <c r="J17" s="51" t="e">
        <f>G17*J5</f>
        <v>#REF!</v>
      </c>
      <c r="K17" s="51" t="e">
        <f t="shared" si="1"/>
        <v>#REF!</v>
      </c>
      <c r="Z17" s="31"/>
      <c r="AA17" s="31"/>
    </row>
    <row r="18" spans="1:27" x14ac:dyDescent="0.55000000000000004">
      <c r="A18" s="11">
        <v>41286</v>
      </c>
      <c r="B18" s="12"/>
      <c r="C18" s="10">
        <f t="shared" si="2"/>
        <v>0</v>
      </c>
      <c r="D18" s="12" t="s">
        <v>8</v>
      </c>
      <c r="E18" s="17">
        <v>41317</v>
      </c>
      <c r="F18" s="18" t="e">
        <f>#REF!</f>
        <v>#REF!</v>
      </c>
      <c r="G18" s="18" t="e">
        <f>#REF!</f>
        <v>#REF!</v>
      </c>
      <c r="H18" s="18" t="e">
        <f t="shared" si="0"/>
        <v>#REF!</v>
      </c>
      <c r="I18" s="51" t="e">
        <f>F18*I5</f>
        <v>#REF!</v>
      </c>
      <c r="J18" s="51" t="e">
        <f>G18*J5</f>
        <v>#REF!</v>
      </c>
      <c r="K18" s="51" t="e">
        <f t="shared" si="1"/>
        <v>#REF!</v>
      </c>
    </row>
    <row r="19" spans="1:27" x14ac:dyDescent="0.55000000000000004">
      <c r="A19" s="11">
        <v>41287</v>
      </c>
      <c r="B19" s="12"/>
      <c r="C19" s="10">
        <f t="shared" si="2"/>
        <v>0</v>
      </c>
      <c r="D19" s="12" t="s">
        <v>9</v>
      </c>
      <c r="E19" s="17">
        <v>41318</v>
      </c>
      <c r="F19" s="18" t="e">
        <f>#REF!</f>
        <v>#REF!</v>
      </c>
      <c r="G19" s="18" t="e">
        <f>#REF!</f>
        <v>#REF!</v>
      </c>
      <c r="H19" s="18" t="e">
        <f t="shared" si="0"/>
        <v>#REF!</v>
      </c>
      <c r="I19" s="51" t="e">
        <f>F19*I5</f>
        <v>#REF!</v>
      </c>
      <c r="J19" s="51" t="e">
        <f>G19*J5</f>
        <v>#REF!</v>
      </c>
      <c r="K19" s="51" t="e">
        <f t="shared" si="1"/>
        <v>#REF!</v>
      </c>
    </row>
    <row r="20" spans="1:27" x14ac:dyDescent="0.55000000000000004">
      <c r="A20" s="11">
        <v>41288</v>
      </c>
      <c r="B20" s="12"/>
      <c r="C20" s="10">
        <f t="shared" si="2"/>
        <v>0</v>
      </c>
      <c r="D20" s="12" t="s">
        <v>10</v>
      </c>
      <c r="E20" s="17">
        <v>41319</v>
      </c>
      <c r="F20" s="18" t="e">
        <f>#REF!</f>
        <v>#REF!</v>
      </c>
      <c r="G20" s="18" t="e">
        <f>#REF!</f>
        <v>#REF!</v>
      </c>
      <c r="H20" s="18" t="e">
        <f t="shared" si="0"/>
        <v>#REF!</v>
      </c>
      <c r="I20" s="51" t="e">
        <f>F20*I5</f>
        <v>#REF!</v>
      </c>
      <c r="J20" s="51" t="e">
        <f>G20*J5</f>
        <v>#REF!</v>
      </c>
      <c r="K20" s="51" t="e">
        <f t="shared" si="1"/>
        <v>#REF!</v>
      </c>
    </row>
    <row r="21" spans="1:27" x14ac:dyDescent="0.55000000000000004">
      <c r="A21" s="11">
        <v>41289</v>
      </c>
      <c r="B21" s="12"/>
      <c r="C21" s="10">
        <f t="shared" si="2"/>
        <v>0</v>
      </c>
      <c r="D21" s="12" t="s">
        <v>11</v>
      </c>
      <c r="E21" s="17">
        <v>41320</v>
      </c>
      <c r="F21" s="18" t="e">
        <f>#REF!</f>
        <v>#REF!</v>
      </c>
      <c r="G21" s="18" t="e">
        <f>#REF!</f>
        <v>#REF!</v>
      </c>
      <c r="H21" s="18" t="e">
        <f t="shared" si="0"/>
        <v>#REF!</v>
      </c>
      <c r="I21" s="51" t="e">
        <f>F21*I5</f>
        <v>#REF!</v>
      </c>
      <c r="J21" s="51" t="e">
        <f>G21*J5</f>
        <v>#REF!</v>
      </c>
      <c r="K21" s="51" t="e">
        <f t="shared" si="1"/>
        <v>#REF!</v>
      </c>
    </row>
    <row r="22" spans="1:27" x14ac:dyDescent="0.55000000000000004">
      <c r="A22" s="11">
        <v>41290</v>
      </c>
      <c r="B22" s="12"/>
      <c r="C22" s="10">
        <f t="shared" si="2"/>
        <v>0</v>
      </c>
      <c r="D22" s="12" t="s">
        <v>12</v>
      </c>
      <c r="E22" s="17">
        <v>41321</v>
      </c>
      <c r="F22" s="18" t="e">
        <f>#REF!</f>
        <v>#REF!</v>
      </c>
      <c r="G22" s="18" t="e">
        <f>#REF!</f>
        <v>#REF!</v>
      </c>
      <c r="H22" s="18" t="e">
        <f t="shared" si="0"/>
        <v>#REF!</v>
      </c>
      <c r="I22" s="51" t="e">
        <f>F22*I5</f>
        <v>#REF!</v>
      </c>
      <c r="J22" s="51" t="e">
        <f>G22*J5</f>
        <v>#REF!</v>
      </c>
      <c r="K22" s="51" t="e">
        <f t="shared" si="1"/>
        <v>#REF!</v>
      </c>
    </row>
    <row r="23" spans="1:27" x14ac:dyDescent="0.55000000000000004">
      <c r="A23" s="11">
        <v>41291</v>
      </c>
      <c r="B23" s="12"/>
      <c r="C23" s="10">
        <f t="shared" si="2"/>
        <v>0</v>
      </c>
      <c r="D23" s="25" t="s">
        <v>13</v>
      </c>
      <c r="E23" s="17">
        <v>41322</v>
      </c>
      <c r="F23" s="18" t="e">
        <f>#REF!</f>
        <v>#REF!</v>
      </c>
      <c r="G23" s="18" t="e">
        <f>#REF!</f>
        <v>#REF!</v>
      </c>
      <c r="H23" s="18" t="e">
        <f t="shared" si="0"/>
        <v>#REF!</v>
      </c>
      <c r="I23" s="51" t="e">
        <f>F23*I5</f>
        <v>#REF!</v>
      </c>
      <c r="J23" s="51" t="e">
        <f>G23*J5</f>
        <v>#REF!</v>
      </c>
      <c r="K23" s="51" t="e">
        <f t="shared" si="1"/>
        <v>#REF!</v>
      </c>
    </row>
    <row r="24" spans="1:27" x14ac:dyDescent="0.55000000000000004">
      <c r="A24" s="11">
        <v>41292</v>
      </c>
      <c r="B24" s="12"/>
      <c r="C24" s="10">
        <f t="shared" si="2"/>
        <v>0</v>
      </c>
      <c r="D24" s="12" t="s">
        <v>14</v>
      </c>
      <c r="E24" s="17">
        <v>41323</v>
      </c>
      <c r="F24" s="18" t="e">
        <f>#REF!</f>
        <v>#REF!</v>
      </c>
      <c r="G24" s="18" t="e">
        <f>#REF!</f>
        <v>#REF!</v>
      </c>
      <c r="H24" s="18" t="e">
        <f t="shared" si="0"/>
        <v>#REF!</v>
      </c>
      <c r="I24" s="51" t="e">
        <f>F24*I5</f>
        <v>#REF!</v>
      </c>
      <c r="J24" s="51" t="e">
        <f>G24*J5</f>
        <v>#REF!</v>
      </c>
      <c r="K24" s="51" t="e">
        <f t="shared" si="1"/>
        <v>#REF!</v>
      </c>
    </row>
    <row r="25" spans="1:27" x14ac:dyDescent="0.55000000000000004">
      <c r="A25" s="11">
        <v>41293</v>
      </c>
      <c r="B25" s="12"/>
      <c r="C25" s="10">
        <f t="shared" si="2"/>
        <v>0</v>
      </c>
      <c r="D25" s="12" t="s">
        <v>8</v>
      </c>
      <c r="E25" s="17">
        <v>41324</v>
      </c>
      <c r="F25" s="18" t="e">
        <f>#REF!</f>
        <v>#REF!</v>
      </c>
      <c r="G25" s="18" t="e">
        <f>#REF!</f>
        <v>#REF!</v>
      </c>
      <c r="H25" s="18" t="e">
        <f t="shared" si="0"/>
        <v>#REF!</v>
      </c>
      <c r="I25" s="51" t="e">
        <f>F25*I5</f>
        <v>#REF!</v>
      </c>
      <c r="J25" s="51" t="e">
        <f>G25*J5</f>
        <v>#REF!</v>
      </c>
      <c r="K25" s="51" t="e">
        <f t="shared" si="1"/>
        <v>#REF!</v>
      </c>
    </row>
    <row r="26" spans="1:27" x14ac:dyDescent="0.55000000000000004">
      <c r="A26" s="11">
        <v>41294</v>
      </c>
      <c r="B26" s="12"/>
      <c r="C26" s="10">
        <f t="shared" si="2"/>
        <v>0</v>
      </c>
      <c r="D26" s="12" t="s">
        <v>9</v>
      </c>
      <c r="E26" s="17">
        <v>41325</v>
      </c>
      <c r="F26" s="18" t="e">
        <f>#REF!</f>
        <v>#REF!</v>
      </c>
      <c r="G26" s="18" t="e">
        <f>#REF!</f>
        <v>#REF!</v>
      </c>
      <c r="H26" s="18" t="e">
        <f t="shared" si="0"/>
        <v>#REF!</v>
      </c>
      <c r="I26" s="51" t="e">
        <f>F26*I5</f>
        <v>#REF!</v>
      </c>
      <c r="J26" s="51" t="e">
        <f>G26*J5</f>
        <v>#REF!</v>
      </c>
      <c r="K26" s="51" t="e">
        <f t="shared" si="1"/>
        <v>#REF!</v>
      </c>
    </row>
    <row r="27" spans="1:27" x14ac:dyDescent="0.55000000000000004">
      <c r="A27" s="11">
        <v>41295</v>
      </c>
      <c r="B27" s="12"/>
      <c r="C27" s="10">
        <f t="shared" si="2"/>
        <v>0</v>
      </c>
      <c r="D27" s="12" t="s">
        <v>10</v>
      </c>
      <c r="E27" s="17">
        <v>41326</v>
      </c>
      <c r="F27" s="18" t="e">
        <f>#REF!</f>
        <v>#REF!</v>
      </c>
      <c r="G27" s="18" t="e">
        <f>#REF!</f>
        <v>#REF!</v>
      </c>
      <c r="H27" s="18" t="e">
        <f t="shared" si="0"/>
        <v>#REF!</v>
      </c>
      <c r="I27" s="51" t="e">
        <f>F27*I5</f>
        <v>#REF!</v>
      </c>
      <c r="J27" s="51" t="e">
        <f>G27*J5</f>
        <v>#REF!</v>
      </c>
      <c r="K27" s="51" t="e">
        <f t="shared" si="1"/>
        <v>#REF!</v>
      </c>
    </row>
    <row r="28" spans="1:27" x14ac:dyDescent="0.55000000000000004">
      <c r="A28" s="11">
        <v>41296</v>
      </c>
      <c r="B28" s="12"/>
      <c r="C28" s="10">
        <f t="shared" si="2"/>
        <v>0</v>
      </c>
      <c r="D28" s="12" t="s">
        <v>11</v>
      </c>
      <c r="E28" s="17">
        <v>41327</v>
      </c>
      <c r="F28" s="18" t="e">
        <f>#REF!</f>
        <v>#REF!</v>
      </c>
      <c r="G28" s="18" t="e">
        <f>#REF!</f>
        <v>#REF!</v>
      </c>
      <c r="H28" s="18" t="e">
        <f t="shared" si="0"/>
        <v>#REF!</v>
      </c>
      <c r="I28" s="51" t="e">
        <f>F28*I5</f>
        <v>#REF!</v>
      </c>
      <c r="J28" s="51" t="e">
        <f>G28*J5</f>
        <v>#REF!</v>
      </c>
      <c r="K28" s="51" t="e">
        <f t="shared" si="1"/>
        <v>#REF!</v>
      </c>
    </row>
    <row r="29" spans="1:27" x14ac:dyDescent="0.55000000000000004">
      <c r="A29" s="11">
        <v>41297</v>
      </c>
      <c r="B29" s="12"/>
      <c r="C29" s="10">
        <f t="shared" si="2"/>
        <v>0</v>
      </c>
      <c r="D29" s="12" t="s">
        <v>12</v>
      </c>
      <c r="E29" s="17">
        <v>41328</v>
      </c>
      <c r="F29" s="18" t="e">
        <f>#REF!</f>
        <v>#REF!</v>
      </c>
      <c r="G29" s="18" t="e">
        <f>#REF!</f>
        <v>#REF!</v>
      </c>
      <c r="H29" s="18" t="e">
        <f t="shared" si="0"/>
        <v>#REF!</v>
      </c>
      <c r="I29" s="51" t="e">
        <f>F29*I5</f>
        <v>#REF!</v>
      </c>
      <c r="J29" s="51" t="e">
        <f>G29*J5</f>
        <v>#REF!</v>
      </c>
      <c r="K29" s="51" t="e">
        <f t="shared" si="1"/>
        <v>#REF!</v>
      </c>
    </row>
    <row r="30" spans="1:27" x14ac:dyDescent="0.55000000000000004">
      <c r="A30" s="11">
        <v>41298</v>
      </c>
      <c r="B30" s="12"/>
      <c r="C30" s="10">
        <f t="shared" si="2"/>
        <v>0</v>
      </c>
      <c r="D30" s="25" t="s">
        <v>13</v>
      </c>
      <c r="E30" s="17">
        <v>41329</v>
      </c>
      <c r="F30" s="18" t="e">
        <f>#REF!</f>
        <v>#REF!</v>
      </c>
      <c r="G30" s="18" t="e">
        <f>#REF!</f>
        <v>#REF!</v>
      </c>
      <c r="H30" s="18" t="e">
        <f t="shared" si="0"/>
        <v>#REF!</v>
      </c>
      <c r="I30" s="51" t="e">
        <f>F30*I5</f>
        <v>#REF!</v>
      </c>
      <c r="J30" s="51" t="e">
        <f>G30*J5</f>
        <v>#REF!</v>
      </c>
      <c r="K30" s="51" t="e">
        <f t="shared" si="1"/>
        <v>#REF!</v>
      </c>
    </row>
    <row r="31" spans="1:27" x14ac:dyDescent="0.55000000000000004">
      <c r="A31" s="11">
        <v>41299</v>
      </c>
      <c r="B31" s="12"/>
      <c r="C31" s="10">
        <f t="shared" si="2"/>
        <v>0</v>
      </c>
      <c r="D31" s="12" t="s">
        <v>14</v>
      </c>
      <c r="E31" s="17">
        <v>41330</v>
      </c>
      <c r="F31" s="18" t="e">
        <f>#REF!</f>
        <v>#REF!</v>
      </c>
      <c r="G31" s="18" t="e">
        <f>#REF!</f>
        <v>#REF!</v>
      </c>
      <c r="H31" s="18" t="e">
        <f t="shared" si="0"/>
        <v>#REF!</v>
      </c>
      <c r="I31" s="51" t="e">
        <f>F31*I5</f>
        <v>#REF!</v>
      </c>
      <c r="J31" s="51" t="e">
        <f>G31*J5</f>
        <v>#REF!</v>
      </c>
      <c r="K31" s="51" t="e">
        <f t="shared" si="1"/>
        <v>#REF!</v>
      </c>
    </row>
    <row r="32" spans="1:27" x14ac:dyDescent="0.55000000000000004">
      <c r="A32" s="11">
        <v>41300</v>
      </c>
      <c r="B32" s="12"/>
      <c r="C32" s="10">
        <f t="shared" si="2"/>
        <v>0</v>
      </c>
      <c r="D32" s="12" t="s">
        <v>8</v>
      </c>
      <c r="E32" s="17">
        <v>41331</v>
      </c>
      <c r="F32" s="18" t="e">
        <f>#REF!</f>
        <v>#REF!</v>
      </c>
      <c r="G32" s="18" t="e">
        <f>#REF!</f>
        <v>#REF!</v>
      </c>
      <c r="H32" s="18" t="e">
        <f t="shared" si="0"/>
        <v>#REF!</v>
      </c>
      <c r="I32" s="51" t="e">
        <f>F32*I5</f>
        <v>#REF!</v>
      </c>
      <c r="J32" s="51" t="e">
        <f>G32*J5</f>
        <v>#REF!</v>
      </c>
      <c r="K32" s="51" t="e">
        <f t="shared" si="1"/>
        <v>#REF!</v>
      </c>
    </row>
    <row r="33" spans="1:11" x14ac:dyDescent="0.55000000000000004">
      <c r="A33" s="11">
        <v>41301</v>
      </c>
      <c r="B33" s="12"/>
      <c r="C33" s="10">
        <f t="shared" si="2"/>
        <v>0</v>
      </c>
      <c r="D33" s="12" t="s">
        <v>9</v>
      </c>
      <c r="E33" s="17">
        <v>41332</v>
      </c>
      <c r="F33" s="18" t="e">
        <f>#REF!</f>
        <v>#REF!</v>
      </c>
      <c r="G33" s="18" t="e">
        <f>#REF!</f>
        <v>#REF!</v>
      </c>
      <c r="H33" s="18" t="e">
        <f t="shared" si="0"/>
        <v>#REF!</v>
      </c>
      <c r="I33" s="51" t="e">
        <f>F33*I5</f>
        <v>#REF!</v>
      </c>
      <c r="J33" s="51" t="e">
        <f>G33*J5</f>
        <v>#REF!</v>
      </c>
      <c r="K33" s="51" t="e">
        <f t="shared" si="1"/>
        <v>#REF!</v>
      </c>
    </row>
    <row r="34" spans="1:11" x14ac:dyDescent="0.55000000000000004">
      <c r="A34" s="11">
        <v>41302</v>
      </c>
      <c r="B34" s="12"/>
      <c r="C34" s="10">
        <f t="shared" si="2"/>
        <v>0</v>
      </c>
      <c r="D34" s="12" t="s">
        <v>10</v>
      </c>
      <c r="E34" s="17">
        <v>41333</v>
      </c>
      <c r="F34" s="18" t="e">
        <f>#REF!</f>
        <v>#REF!</v>
      </c>
      <c r="G34" s="18" t="e">
        <f>#REF!</f>
        <v>#REF!</v>
      </c>
      <c r="H34" s="18" t="e">
        <f t="shared" si="0"/>
        <v>#REF!</v>
      </c>
      <c r="I34" s="51" t="e">
        <f>F34*I5</f>
        <v>#REF!</v>
      </c>
      <c r="J34" s="51" t="e">
        <f>G34*J5</f>
        <v>#REF!</v>
      </c>
      <c r="K34" s="51" t="e">
        <f t="shared" si="1"/>
        <v>#REF!</v>
      </c>
    </row>
    <row r="35" spans="1:11" x14ac:dyDescent="0.55000000000000004">
      <c r="A35" s="11">
        <v>41303</v>
      </c>
      <c r="B35" s="12"/>
      <c r="C35" s="10">
        <f t="shared" si="2"/>
        <v>0</v>
      </c>
      <c r="D35" s="12"/>
      <c r="E35" s="17"/>
      <c r="F35" s="18"/>
      <c r="G35" s="18"/>
      <c r="H35" s="18"/>
      <c r="I35" s="51"/>
      <c r="J35" s="51"/>
    </row>
    <row r="36" spans="1:11" x14ac:dyDescent="0.55000000000000004">
      <c r="A36" s="11">
        <v>41304</v>
      </c>
      <c r="B36" s="12"/>
      <c r="C36" s="10">
        <f t="shared" si="2"/>
        <v>0</v>
      </c>
      <c r="D36" s="12"/>
      <c r="E36" s="17"/>
      <c r="F36" s="18"/>
      <c r="G36" s="18"/>
      <c r="H36" s="18"/>
      <c r="I36" s="51"/>
      <c r="J36" s="51"/>
    </row>
    <row r="37" spans="1:11" x14ac:dyDescent="0.55000000000000004">
      <c r="A37" s="11">
        <v>41305</v>
      </c>
      <c r="B37" s="12"/>
      <c r="C37" s="10">
        <f t="shared" si="2"/>
        <v>0</v>
      </c>
      <c r="D37" s="12"/>
      <c r="E37" s="17"/>
      <c r="F37" s="18"/>
      <c r="G37" s="18"/>
      <c r="H37" s="18"/>
      <c r="I37" s="51"/>
      <c r="J37" s="51"/>
    </row>
    <row r="38" spans="1:11" x14ac:dyDescent="0.55000000000000004">
      <c r="A38" s="11"/>
      <c r="B38" s="12"/>
      <c r="C38" s="10"/>
      <c r="D38" s="12"/>
      <c r="E38" s="17"/>
      <c r="F38" s="18"/>
      <c r="G38" s="18"/>
      <c r="H38" s="18"/>
      <c r="I38" s="16"/>
      <c r="J38" s="16"/>
    </row>
    <row r="39" spans="1:11" x14ac:dyDescent="0.55000000000000004">
      <c r="A39" s="11"/>
      <c r="B39" s="2" t="s">
        <v>3</v>
      </c>
      <c r="C39" s="13">
        <f>SUM(C7:C37)</f>
        <v>-14543.800000000001</v>
      </c>
      <c r="D39" s="13"/>
      <c r="E39" s="15" t="s">
        <v>16</v>
      </c>
      <c r="F39" s="18" t="e">
        <f>SUM(F7:F34)</f>
        <v>#REF!</v>
      </c>
      <c r="G39" s="18" t="e">
        <f>SUM(G7:G34)</f>
        <v>#REF!</v>
      </c>
      <c r="H39" s="16"/>
      <c r="I39" s="51" t="e">
        <f>SUM(I7:I38)</f>
        <v>#REF!</v>
      </c>
      <c r="J39" s="51" t="e">
        <f>SUM(J7:J38)</f>
        <v>#REF!</v>
      </c>
      <c r="K39" s="51" t="e">
        <f>SUM(K7:K34)</f>
        <v>#REF!</v>
      </c>
    </row>
    <row r="40" spans="1:11" x14ac:dyDescent="0.55000000000000004">
      <c r="A40" s="7"/>
      <c r="B40" s="14" t="s">
        <v>4</v>
      </c>
      <c r="C40" s="13">
        <f>C39/31</f>
        <v>-469.15483870967745</v>
      </c>
      <c r="D40" s="13"/>
      <c r="E40" s="15" t="s">
        <v>7</v>
      </c>
      <c r="F40" s="18" t="e">
        <f>SUM(F7:F34)/28</f>
        <v>#REF!</v>
      </c>
      <c r="G40" s="18" t="e">
        <f>SUM(G7:G34)/28</f>
        <v>#REF!</v>
      </c>
      <c r="H40" s="18"/>
      <c r="I40" s="16"/>
      <c r="J40" s="16"/>
    </row>
    <row r="41" spans="1:11" x14ac:dyDescent="0.55000000000000004">
      <c r="E41" s="15" t="s">
        <v>15</v>
      </c>
      <c r="F41" s="26" t="e">
        <f>F40/24</f>
        <v>#REF!</v>
      </c>
      <c r="G41" s="26" t="e">
        <f>G40/24</f>
        <v>#REF!</v>
      </c>
      <c r="I41" s="51"/>
      <c r="J41" s="51"/>
    </row>
    <row r="42" spans="1:11" x14ac:dyDescent="0.55000000000000004">
      <c r="E42" s="15" t="s">
        <v>25</v>
      </c>
      <c r="F42" s="26"/>
      <c r="G42" s="26"/>
      <c r="I42" s="51">
        <v>7.88</v>
      </c>
      <c r="J42" s="51">
        <v>11.58</v>
      </c>
    </row>
    <row r="43" spans="1:11" x14ac:dyDescent="0.55000000000000004">
      <c r="I43" s="51"/>
      <c r="J43" s="51"/>
    </row>
    <row r="44" spans="1:11" x14ac:dyDescent="0.55000000000000004">
      <c r="E44" s="32" t="s">
        <v>18</v>
      </c>
      <c r="I44" s="16"/>
      <c r="J44" s="51" t="e">
        <f>J42+I42+J39+I39</f>
        <v>#REF!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U46"/>
  <sheetViews>
    <sheetView topLeftCell="A2"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3" width="11.41796875" style="2"/>
    <col min="4" max="4" width="14.41796875" style="2" bestFit="1" customWidth="1"/>
    <col min="5" max="5" width="13" style="10" customWidth="1"/>
    <col min="6" max="6" width="11.41796875" style="2" customWidth="1"/>
    <col min="7" max="7" width="11.41796875" style="10" customWidth="1"/>
    <col min="8" max="8" width="14.41796875" style="90" bestFit="1" customWidth="1"/>
    <col min="9" max="9" width="11.41796875" style="10"/>
    <col min="10" max="10" width="12.20703125" style="16" bestFit="1" customWidth="1"/>
    <col min="11" max="19" width="11.41796875" style="2"/>
    <col min="20" max="21" width="11.41796875" style="10"/>
    <col min="22" max="16384" width="11.41796875" style="2"/>
  </cols>
  <sheetData>
    <row r="2" spans="1:21" x14ac:dyDescent="0.55000000000000004">
      <c r="D2" s="150" t="s">
        <v>117</v>
      </c>
      <c r="F2" s="10"/>
      <c r="H2" s="151" t="s">
        <v>66</v>
      </c>
    </row>
    <row r="3" spans="1:21" x14ac:dyDescent="0.55000000000000004">
      <c r="C3" s="15"/>
      <c r="D3" s="153" t="s">
        <v>102</v>
      </c>
      <c r="E3" s="20" t="s">
        <v>21</v>
      </c>
      <c r="F3" s="27">
        <v>0.26190000000000002</v>
      </c>
      <c r="G3" s="27"/>
      <c r="H3" s="152" t="s">
        <v>51</v>
      </c>
      <c r="I3" s="8"/>
      <c r="J3" s="16" t="s">
        <v>88</v>
      </c>
      <c r="Q3" s="15"/>
      <c r="R3" s="16"/>
      <c r="S3" s="8"/>
      <c r="T3" s="8"/>
      <c r="U3" s="2"/>
    </row>
    <row r="4" spans="1:21" ht="14.7" thickBot="1" x14ac:dyDescent="0.6">
      <c r="C4" s="15"/>
      <c r="D4" s="16"/>
      <c r="E4" s="20"/>
      <c r="F4" s="27"/>
      <c r="G4" s="27"/>
      <c r="H4" s="16"/>
      <c r="Q4" s="15"/>
      <c r="R4" s="16"/>
      <c r="S4" s="10"/>
      <c r="U4" s="2"/>
    </row>
    <row r="5" spans="1:21" x14ac:dyDescent="0.55000000000000004">
      <c r="A5" s="12"/>
      <c r="B5" s="118" t="s">
        <v>11</v>
      </c>
      <c r="C5" s="93">
        <v>42125</v>
      </c>
      <c r="D5" s="100" t="e">
        <f>#REF!</f>
        <v>#REF!</v>
      </c>
      <c r="E5" s="96" t="e">
        <f t="shared" ref="E5" si="0">D5/24</f>
        <v>#REF!</v>
      </c>
      <c r="F5" s="97" t="e">
        <f>D5*F3</f>
        <v>#REF!</v>
      </c>
      <c r="G5" s="174" t="s">
        <v>8</v>
      </c>
      <c r="H5" s="94">
        <v>16</v>
      </c>
      <c r="I5" s="101" t="e">
        <f>D5-H5</f>
        <v>#REF!</v>
      </c>
      <c r="J5" s="166" t="e">
        <f>#REF!</f>
        <v>#REF!</v>
      </c>
      <c r="Q5" s="18"/>
      <c r="R5" s="18"/>
      <c r="S5" s="18"/>
      <c r="T5" s="18"/>
      <c r="U5" s="2"/>
    </row>
    <row r="6" spans="1:21" s="68" customFormat="1" x14ac:dyDescent="0.55000000000000004">
      <c r="A6" s="62"/>
      <c r="B6" s="119" t="s">
        <v>12</v>
      </c>
      <c r="C6" s="63">
        <v>42126</v>
      </c>
      <c r="D6" s="87" t="e">
        <f>#REF!</f>
        <v>#REF!</v>
      </c>
      <c r="E6" s="65" t="e">
        <f t="shared" ref="E6:E7" si="1">D6/24</f>
        <v>#REF!</v>
      </c>
      <c r="F6" s="66" t="e">
        <f>D6*F3</f>
        <v>#REF!</v>
      </c>
      <c r="G6" s="175" t="s">
        <v>9</v>
      </c>
      <c r="H6" s="74">
        <v>9</v>
      </c>
      <c r="I6" s="64" t="e">
        <f>D6-H6</f>
        <v>#REF!</v>
      </c>
      <c r="J6" s="167" t="e">
        <f>#REF!</f>
        <v>#REF!</v>
      </c>
      <c r="Q6" s="69"/>
      <c r="R6" s="69"/>
      <c r="S6" s="64"/>
      <c r="T6" s="64"/>
    </row>
    <row r="7" spans="1:21" s="68" customFormat="1" x14ac:dyDescent="0.55000000000000004">
      <c r="A7" s="62"/>
      <c r="B7" s="120" t="s">
        <v>13</v>
      </c>
      <c r="C7" s="55">
        <v>42127</v>
      </c>
      <c r="D7" s="89" t="e">
        <f>#REF!</f>
        <v>#REF!</v>
      </c>
      <c r="E7" s="57" t="e">
        <f t="shared" si="1"/>
        <v>#REF!</v>
      </c>
      <c r="F7" s="170" t="e">
        <f>D7*F3</f>
        <v>#REF!</v>
      </c>
      <c r="G7" s="176" t="s">
        <v>10</v>
      </c>
      <c r="H7" s="73">
        <v>12.700000000000728</v>
      </c>
      <c r="I7" s="56" t="e">
        <f>D7-H7</f>
        <v>#REF!</v>
      </c>
      <c r="J7" s="168" t="e">
        <f>#REF!</f>
        <v>#REF!</v>
      </c>
      <c r="Q7" s="69"/>
      <c r="R7" s="69"/>
      <c r="S7" s="64"/>
      <c r="T7" s="64"/>
    </row>
    <row r="8" spans="1:21" s="68" customFormat="1" x14ac:dyDescent="0.55000000000000004">
      <c r="A8" s="62"/>
      <c r="B8" s="119" t="s">
        <v>14</v>
      </c>
      <c r="C8" s="63">
        <v>42128</v>
      </c>
      <c r="D8" s="87" t="e">
        <f>#REF!</f>
        <v>#REF!</v>
      </c>
      <c r="E8" s="65" t="e">
        <f t="shared" ref="E8:E10" si="2">D8/24</f>
        <v>#REF!</v>
      </c>
      <c r="F8" s="66" t="e">
        <f>D8*F3</f>
        <v>#REF!</v>
      </c>
      <c r="G8" s="175" t="s">
        <v>11</v>
      </c>
      <c r="H8" s="74">
        <v>11.5</v>
      </c>
      <c r="I8" s="64" t="e">
        <f t="shared" ref="I8:I9" si="3">D8-H8</f>
        <v>#REF!</v>
      </c>
      <c r="J8" s="167" t="e">
        <f>#REF!</f>
        <v>#REF!</v>
      </c>
      <c r="Q8" s="69"/>
      <c r="R8" s="64"/>
      <c r="S8" s="64"/>
      <c r="T8" s="64"/>
    </row>
    <row r="9" spans="1:21" s="68" customFormat="1" x14ac:dyDescent="0.55000000000000004">
      <c r="A9" s="62"/>
      <c r="B9" s="120" t="s">
        <v>8</v>
      </c>
      <c r="C9" s="55">
        <v>42129</v>
      </c>
      <c r="D9" s="89" t="e">
        <f>#REF!</f>
        <v>#REF!</v>
      </c>
      <c r="E9" s="57" t="e">
        <f t="shared" si="2"/>
        <v>#REF!</v>
      </c>
      <c r="F9" s="58" t="e">
        <f>D9*F3</f>
        <v>#REF!</v>
      </c>
      <c r="G9" s="176" t="s">
        <v>12</v>
      </c>
      <c r="H9" s="73">
        <v>10.799999999999272</v>
      </c>
      <c r="I9" s="56" t="e">
        <f t="shared" si="3"/>
        <v>#REF!</v>
      </c>
      <c r="J9" s="168" t="e">
        <f>#REF!</f>
        <v>#REF!</v>
      </c>
      <c r="Q9" s="64"/>
      <c r="R9" s="69"/>
      <c r="S9" s="64"/>
      <c r="T9" s="64"/>
    </row>
    <row r="10" spans="1:21" s="68" customFormat="1" x14ac:dyDescent="0.55000000000000004">
      <c r="A10" s="62"/>
      <c r="B10" s="119" t="s">
        <v>9</v>
      </c>
      <c r="C10" s="63">
        <v>42130</v>
      </c>
      <c r="D10" s="87" t="e">
        <f>#REF!</f>
        <v>#REF!</v>
      </c>
      <c r="E10" s="65" t="e">
        <f t="shared" si="2"/>
        <v>#REF!</v>
      </c>
      <c r="F10" s="66" t="e">
        <f>D10*F3</f>
        <v>#REF!</v>
      </c>
      <c r="G10" s="175" t="s">
        <v>13</v>
      </c>
      <c r="H10" s="74">
        <v>22.400000000001455</v>
      </c>
      <c r="I10" s="64" t="e">
        <f t="shared" ref="I10:I11" si="4">D10-H10</f>
        <v>#REF!</v>
      </c>
      <c r="J10" s="167" t="e">
        <f>#REF!</f>
        <v>#REF!</v>
      </c>
      <c r="Q10" s="69"/>
      <c r="R10" s="69"/>
      <c r="S10" s="64"/>
      <c r="T10" s="64"/>
    </row>
    <row r="11" spans="1:21" s="68" customFormat="1" x14ac:dyDescent="0.55000000000000004">
      <c r="A11" s="62"/>
      <c r="B11" s="120" t="s">
        <v>10</v>
      </c>
      <c r="C11" s="55">
        <v>42131</v>
      </c>
      <c r="D11" s="89" t="e">
        <f>#REF!</f>
        <v>#REF!</v>
      </c>
      <c r="E11" s="57" t="e">
        <f t="shared" ref="E11" si="5">D11/24</f>
        <v>#REF!</v>
      </c>
      <c r="F11" s="58" t="e">
        <f>D11*F3</f>
        <v>#REF!</v>
      </c>
      <c r="G11" s="176" t="s">
        <v>14</v>
      </c>
      <c r="H11" s="73">
        <v>12.299999999999272</v>
      </c>
      <c r="I11" s="56" t="e">
        <f t="shared" si="4"/>
        <v>#REF!</v>
      </c>
      <c r="J11" s="168" t="e">
        <f>#REF!</f>
        <v>#REF!</v>
      </c>
      <c r="Q11" s="70"/>
      <c r="R11" s="69"/>
      <c r="S11" s="64"/>
      <c r="T11" s="64"/>
    </row>
    <row r="12" spans="1:21" s="68" customFormat="1" x14ac:dyDescent="0.55000000000000004">
      <c r="A12" s="62"/>
      <c r="B12" s="119" t="s">
        <v>11</v>
      </c>
      <c r="C12" s="63">
        <v>42132</v>
      </c>
      <c r="D12" s="87" t="e">
        <f>#REF!</f>
        <v>#REF!</v>
      </c>
      <c r="E12" s="65" t="e">
        <f t="shared" ref="E12" si="6">D12/24</f>
        <v>#REF!</v>
      </c>
      <c r="F12" s="66" t="e">
        <f>D12*F3</f>
        <v>#REF!</v>
      </c>
      <c r="G12" s="175" t="s">
        <v>8</v>
      </c>
      <c r="H12" s="74">
        <v>12.900000000001455</v>
      </c>
      <c r="I12" s="64" t="e">
        <f t="shared" ref="I12" si="7">D12-H12</f>
        <v>#REF!</v>
      </c>
      <c r="J12" s="167" t="e">
        <f>#REF!</f>
        <v>#REF!</v>
      </c>
      <c r="Q12" s="69"/>
      <c r="R12" s="69"/>
      <c r="S12" s="64"/>
      <c r="T12" s="64"/>
    </row>
    <row r="13" spans="1:21" s="68" customFormat="1" x14ac:dyDescent="0.55000000000000004">
      <c r="A13" s="62"/>
      <c r="B13" s="120" t="s">
        <v>12</v>
      </c>
      <c r="C13" s="185">
        <v>42133</v>
      </c>
      <c r="D13" s="89" t="e">
        <f>#REF!</f>
        <v>#REF!</v>
      </c>
      <c r="E13" s="171" t="e">
        <f t="shared" ref="E13:E14" si="8">D13/24</f>
        <v>#REF!</v>
      </c>
      <c r="F13" s="170" t="e">
        <f>D13*F3</f>
        <v>#REF!</v>
      </c>
      <c r="G13" s="176" t="s">
        <v>9</v>
      </c>
      <c r="H13" s="73">
        <v>10.599999999998545</v>
      </c>
      <c r="I13" s="89" t="e">
        <f t="shared" ref="I13" si="9">D13-H13</f>
        <v>#REF!</v>
      </c>
      <c r="J13" s="172" t="e">
        <f>#REF!</f>
        <v>#REF!</v>
      </c>
      <c r="Q13" s="69"/>
      <c r="R13" s="64"/>
      <c r="S13" s="64"/>
      <c r="T13" s="64"/>
    </row>
    <row r="14" spans="1:21" s="68" customFormat="1" x14ac:dyDescent="0.55000000000000004">
      <c r="A14" s="62"/>
      <c r="B14" s="119" t="s">
        <v>13</v>
      </c>
      <c r="C14" s="63">
        <v>42134</v>
      </c>
      <c r="D14" s="87" t="e">
        <f>#REF!</f>
        <v>#REF!</v>
      </c>
      <c r="E14" s="65" t="e">
        <f t="shared" si="8"/>
        <v>#REF!</v>
      </c>
      <c r="F14" s="157" t="e">
        <f>D14*F3</f>
        <v>#REF!</v>
      </c>
      <c r="G14" s="175" t="s">
        <v>10</v>
      </c>
      <c r="H14" s="74">
        <v>12</v>
      </c>
      <c r="I14" s="64" t="e">
        <f t="shared" ref="I14" si="10">D14-H14</f>
        <v>#REF!</v>
      </c>
      <c r="J14" s="167" t="e">
        <f>#REF!</f>
        <v>#REF!</v>
      </c>
      <c r="Q14" s="69"/>
      <c r="R14" s="64"/>
      <c r="S14" s="64"/>
      <c r="T14" s="64"/>
    </row>
    <row r="15" spans="1:21" s="68" customFormat="1" x14ac:dyDescent="0.55000000000000004">
      <c r="A15" s="62"/>
      <c r="B15" s="120" t="s">
        <v>14</v>
      </c>
      <c r="C15" s="55">
        <v>42135</v>
      </c>
      <c r="D15" s="89" t="e">
        <f>#REF!</f>
        <v>#REF!</v>
      </c>
      <c r="E15" s="57" t="e">
        <f t="shared" ref="E15" si="11">D15/24</f>
        <v>#REF!</v>
      </c>
      <c r="F15" s="58" t="e">
        <f>D15*F3</f>
        <v>#REF!</v>
      </c>
      <c r="G15" s="176" t="s">
        <v>11</v>
      </c>
      <c r="H15" s="73">
        <v>16.799999999999272</v>
      </c>
      <c r="I15" s="56" t="e">
        <f t="shared" ref="I15:I16" si="12">D15-H15</f>
        <v>#REF!</v>
      </c>
      <c r="J15" s="168" t="e">
        <f>#REF!</f>
        <v>#REF!</v>
      </c>
      <c r="Q15" s="69"/>
      <c r="R15" s="64"/>
      <c r="S15" s="64"/>
      <c r="T15" s="64"/>
    </row>
    <row r="16" spans="1:21" s="68" customFormat="1" x14ac:dyDescent="0.55000000000000004">
      <c r="A16" s="62"/>
      <c r="B16" s="119" t="s">
        <v>8</v>
      </c>
      <c r="C16" s="63">
        <v>42136</v>
      </c>
      <c r="D16" s="87" t="e">
        <f>#REF!</f>
        <v>#REF!</v>
      </c>
      <c r="E16" s="65" t="e">
        <f t="shared" ref="E16:E19" si="13">D16/24</f>
        <v>#REF!</v>
      </c>
      <c r="F16" s="66" t="e">
        <f>D16*F3</f>
        <v>#REF!</v>
      </c>
      <c r="G16" s="175" t="s">
        <v>12</v>
      </c>
      <c r="H16" s="74">
        <v>5.6000000000021828</v>
      </c>
      <c r="I16" s="64" t="e">
        <f t="shared" si="12"/>
        <v>#REF!</v>
      </c>
      <c r="J16" s="167" t="e">
        <f>#REF!</f>
        <v>#REF!</v>
      </c>
      <c r="Q16" s="69"/>
      <c r="R16" s="69"/>
      <c r="S16" s="69"/>
      <c r="T16" s="69"/>
    </row>
    <row r="17" spans="1:21" s="68" customFormat="1" x14ac:dyDescent="0.55000000000000004">
      <c r="A17" s="62"/>
      <c r="B17" s="120" t="s">
        <v>9</v>
      </c>
      <c r="C17" s="55">
        <v>42137</v>
      </c>
      <c r="D17" s="89" t="e">
        <f>#REF!</f>
        <v>#REF!</v>
      </c>
      <c r="E17" s="57" t="e">
        <f t="shared" si="13"/>
        <v>#REF!</v>
      </c>
      <c r="F17" s="58" t="e">
        <f>D17*F3</f>
        <v>#REF!</v>
      </c>
      <c r="G17" s="176" t="s">
        <v>13</v>
      </c>
      <c r="H17" s="73">
        <v>15.299999999999272</v>
      </c>
      <c r="I17" s="56" t="e">
        <f t="shared" ref="I17" si="14">D17-H17</f>
        <v>#REF!</v>
      </c>
      <c r="J17" s="168" t="e">
        <f>#REF!</f>
        <v>#REF!</v>
      </c>
      <c r="Q17" s="69"/>
      <c r="R17" s="69"/>
      <c r="S17" s="69"/>
      <c r="T17" s="69"/>
    </row>
    <row r="18" spans="1:21" s="68" customFormat="1" x14ac:dyDescent="0.55000000000000004">
      <c r="A18" s="62"/>
      <c r="B18" s="119" t="s">
        <v>10</v>
      </c>
      <c r="C18" s="63">
        <v>42138</v>
      </c>
      <c r="D18" s="87" t="e">
        <f>#REF!</f>
        <v>#REF!</v>
      </c>
      <c r="E18" s="65" t="e">
        <f t="shared" si="13"/>
        <v>#REF!</v>
      </c>
      <c r="F18" s="66" t="e">
        <f>D18*F3</f>
        <v>#REF!</v>
      </c>
      <c r="G18" s="175" t="s">
        <v>14</v>
      </c>
      <c r="H18" s="74">
        <v>12.299999999999272</v>
      </c>
      <c r="I18" s="64" t="e">
        <f t="shared" ref="I18" si="15">D18-H18</f>
        <v>#REF!</v>
      </c>
      <c r="J18" s="167" t="e">
        <f>#REF!</f>
        <v>#REF!</v>
      </c>
      <c r="Q18" s="69"/>
      <c r="R18" s="69"/>
      <c r="S18" s="69"/>
      <c r="T18" s="69"/>
    </row>
    <row r="19" spans="1:21" x14ac:dyDescent="0.55000000000000004">
      <c r="A19" s="10"/>
      <c r="B19" s="120" t="s">
        <v>11</v>
      </c>
      <c r="C19" s="55">
        <v>42139</v>
      </c>
      <c r="D19" s="89" t="e">
        <f>#REF!</f>
        <v>#REF!</v>
      </c>
      <c r="E19" s="57" t="e">
        <f t="shared" si="13"/>
        <v>#REF!</v>
      </c>
      <c r="F19" s="58" t="e">
        <f>D19*F3</f>
        <v>#REF!</v>
      </c>
      <c r="G19" s="176" t="s">
        <v>8</v>
      </c>
      <c r="H19" s="73">
        <v>18.5</v>
      </c>
      <c r="I19" s="56" t="e">
        <f t="shared" ref="I19" si="16">D19-H19</f>
        <v>#REF!</v>
      </c>
      <c r="J19" s="168" t="e">
        <f>#REF!</f>
        <v>#REF!</v>
      </c>
      <c r="Q19" s="16"/>
      <c r="R19" s="18"/>
      <c r="S19" s="16"/>
      <c r="T19" s="16"/>
      <c r="U19" s="2"/>
    </row>
    <row r="20" spans="1:21" x14ac:dyDescent="0.55000000000000004">
      <c r="A20" s="10"/>
      <c r="B20" s="119" t="s">
        <v>12</v>
      </c>
      <c r="C20" s="63">
        <v>42140</v>
      </c>
      <c r="D20" s="87" t="e">
        <f>#REF!</f>
        <v>#REF!</v>
      </c>
      <c r="E20" s="65" t="e">
        <f t="shared" ref="E20:E21" si="17">D20/24</f>
        <v>#REF!</v>
      </c>
      <c r="F20" s="66" t="e">
        <f>D20*F3</f>
        <v>#REF!</v>
      </c>
      <c r="G20" s="175" t="s">
        <v>9</v>
      </c>
      <c r="H20" s="74">
        <v>6.1000000000021828</v>
      </c>
      <c r="I20" s="64" t="e">
        <f t="shared" ref="I20" si="18">D20-H20</f>
        <v>#REF!</v>
      </c>
      <c r="J20" s="167" t="e">
        <f>#REF!</f>
        <v>#REF!</v>
      </c>
      <c r="Q20" s="16"/>
      <c r="R20" s="16"/>
      <c r="S20" s="18"/>
      <c r="T20" s="16"/>
      <c r="U20" s="2"/>
    </row>
    <row r="21" spans="1:21" x14ac:dyDescent="0.55000000000000004">
      <c r="A21" s="10"/>
      <c r="B21" s="120" t="s">
        <v>13</v>
      </c>
      <c r="C21" s="55">
        <v>42141</v>
      </c>
      <c r="D21" s="89" t="e">
        <f>#REF!</f>
        <v>#REF!</v>
      </c>
      <c r="E21" s="57" t="e">
        <f t="shared" si="17"/>
        <v>#REF!</v>
      </c>
      <c r="F21" s="170" t="e">
        <f>D21*F3</f>
        <v>#REF!</v>
      </c>
      <c r="G21" s="176" t="s">
        <v>10</v>
      </c>
      <c r="H21" s="73">
        <v>16.099999999998545</v>
      </c>
      <c r="I21" s="89" t="e">
        <f t="shared" ref="I21" si="19">D21-H21</f>
        <v>#REF!</v>
      </c>
      <c r="J21" s="168" t="e">
        <f>#REF!</f>
        <v>#REF!</v>
      </c>
      <c r="Q21" s="16"/>
      <c r="R21" s="16"/>
      <c r="S21" s="27"/>
      <c r="T21" s="16"/>
      <c r="U21" s="2"/>
    </row>
    <row r="22" spans="1:21" x14ac:dyDescent="0.55000000000000004">
      <c r="A22" s="10"/>
      <c r="B22" s="119" t="s">
        <v>14</v>
      </c>
      <c r="C22" s="63">
        <v>42142</v>
      </c>
      <c r="D22" s="87" t="e">
        <f>#REF!</f>
        <v>#REF!</v>
      </c>
      <c r="E22" s="65" t="e">
        <f t="shared" ref="E22" si="20">D22/24</f>
        <v>#REF!</v>
      </c>
      <c r="F22" s="66" t="e">
        <f>D22*F3</f>
        <v>#REF!</v>
      </c>
      <c r="G22" s="175" t="s">
        <v>11</v>
      </c>
      <c r="H22" s="74">
        <v>12.299999999999272</v>
      </c>
      <c r="I22" s="87" t="e">
        <f t="shared" ref="I22" si="21">D22-H22</f>
        <v>#REF!</v>
      </c>
      <c r="J22" s="167" t="e">
        <f>#REF!</f>
        <v>#REF!</v>
      </c>
      <c r="Q22" s="16"/>
      <c r="R22" s="16"/>
      <c r="S22" s="16"/>
      <c r="T22" s="16"/>
      <c r="U22" s="2"/>
    </row>
    <row r="23" spans="1:21" x14ac:dyDescent="0.55000000000000004">
      <c r="A23" s="10"/>
      <c r="B23" s="120" t="s">
        <v>8</v>
      </c>
      <c r="C23" s="55">
        <v>42143</v>
      </c>
      <c r="D23" s="89" t="e">
        <f>#REF!</f>
        <v>#REF!</v>
      </c>
      <c r="E23" s="57" t="e">
        <f t="shared" ref="E23:E24" si="22">D23/24</f>
        <v>#REF!</v>
      </c>
      <c r="F23" s="58" t="e">
        <f>D23*F3</f>
        <v>#REF!</v>
      </c>
      <c r="G23" s="176" t="s">
        <v>12</v>
      </c>
      <c r="H23" s="73">
        <v>9.2000000000007276</v>
      </c>
      <c r="I23" s="89" t="e">
        <f t="shared" ref="I23" si="23">D23-H23</f>
        <v>#REF!</v>
      </c>
      <c r="J23" s="168" t="e">
        <f>#REF!</f>
        <v>#REF!</v>
      </c>
      <c r="Q23" s="18"/>
      <c r="R23" s="16"/>
      <c r="S23" s="16"/>
      <c r="T23" s="16"/>
      <c r="U23" s="2"/>
    </row>
    <row r="24" spans="1:21" x14ac:dyDescent="0.55000000000000004">
      <c r="A24" s="62"/>
      <c r="B24" s="119" t="s">
        <v>9</v>
      </c>
      <c r="C24" s="63">
        <v>42144</v>
      </c>
      <c r="D24" s="87" t="e">
        <f>#REF!</f>
        <v>#REF!</v>
      </c>
      <c r="E24" s="65" t="e">
        <f t="shared" si="22"/>
        <v>#REF!</v>
      </c>
      <c r="F24" s="66" t="e">
        <f>D24*F3</f>
        <v>#REF!</v>
      </c>
      <c r="G24" s="175" t="s">
        <v>13</v>
      </c>
      <c r="H24" s="74">
        <v>13.200000000000728</v>
      </c>
      <c r="I24" s="87" t="e">
        <f t="shared" ref="I24:I25" si="24">D24-H24</f>
        <v>#REF!</v>
      </c>
      <c r="J24" s="167" t="e">
        <f>#REF!</f>
        <v>#REF!</v>
      </c>
      <c r="Q24" s="16"/>
      <c r="R24" s="16"/>
      <c r="S24" s="16"/>
      <c r="T24" s="16"/>
      <c r="U24" s="2"/>
    </row>
    <row r="25" spans="1:21" x14ac:dyDescent="0.55000000000000004">
      <c r="A25" s="10"/>
      <c r="B25" s="120" t="s">
        <v>10</v>
      </c>
      <c r="C25" s="55">
        <v>42145</v>
      </c>
      <c r="D25" s="89" t="e">
        <f>#REF!</f>
        <v>#REF!</v>
      </c>
      <c r="E25" s="57" t="e">
        <f t="shared" ref="E25:E28" si="25">D25/24</f>
        <v>#REF!</v>
      </c>
      <c r="F25" s="58" t="e">
        <f>D25*F3</f>
        <v>#REF!</v>
      </c>
      <c r="G25" s="176" t="s">
        <v>14</v>
      </c>
      <c r="H25" s="73">
        <v>11.099999999998545</v>
      </c>
      <c r="I25" s="89" t="e">
        <f t="shared" si="24"/>
        <v>#REF!</v>
      </c>
      <c r="J25" s="168" t="e">
        <f>#REF!</f>
        <v>#REF!</v>
      </c>
      <c r="Q25" s="18"/>
      <c r="R25" s="16"/>
      <c r="S25" s="16"/>
      <c r="T25" s="16"/>
      <c r="U25" s="2"/>
    </row>
    <row r="26" spans="1:21" x14ac:dyDescent="0.55000000000000004">
      <c r="A26" s="10"/>
      <c r="B26" s="119" t="s">
        <v>11</v>
      </c>
      <c r="C26" s="63">
        <v>42146</v>
      </c>
      <c r="D26" s="87" t="e">
        <f>#REF!</f>
        <v>#REF!</v>
      </c>
      <c r="E26" s="65" t="e">
        <f t="shared" si="25"/>
        <v>#REF!</v>
      </c>
      <c r="F26" s="66" t="e">
        <f>D26*F4</f>
        <v>#REF!</v>
      </c>
      <c r="G26" s="175" t="s">
        <v>8</v>
      </c>
      <c r="H26" s="74">
        <v>11.5</v>
      </c>
      <c r="I26" s="87" t="e">
        <f t="shared" ref="I26" si="26">D26-H26</f>
        <v>#REF!</v>
      </c>
      <c r="J26" s="167" t="e">
        <f>#REF!</f>
        <v>#REF!</v>
      </c>
      <c r="Q26" s="16"/>
      <c r="R26" s="16"/>
      <c r="S26" s="16"/>
      <c r="T26" s="16"/>
      <c r="U26" s="2"/>
    </row>
    <row r="27" spans="1:21" x14ac:dyDescent="0.55000000000000004">
      <c r="A27" s="10"/>
      <c r="B27" s="120" t="s">
        <v>12</v>
      </c>
      <c r="C27" s="55">
        <v>42147</v>
      </c>
      <c r="D27" s="89" t="e">
        <f>#REF!</f>
        <v>#REF!</v>
      </c>
      <c r="E27" s="57" t="e">
        <f t="shared" si="25"/>
        <v>#REF!</v>
      </c>
      <c r="F27" s="58" t="e">
        <f>D27*F3</f>
        <v>#REF!</v>
      </c>
      <c r="G27" s="176" t="s">
        <v>9</v>
      </c>
      <c r="H27" s="73">
        <v>8.9000000000014552</v>
      </c>
      <c r="I27" s="89" t="e">
        <f t="shared" ref="I27" si="27">D27-H27</f>
        <v>#REF!</v>
      </c>
      <c r="J27" s="168" t="e">
        <f>#REF!</f>
        <v>#REF!</v>
      </c>
      <c r="Q27" s="16"/>
      <c r="R27" s="16"/>
      <c r="S27" s="16"/>
      <c r="T27" s="16"/>
      <c r="U27" s="2"/>
    </row>
    <row r="28" spans="1:21" x14ac:dyDescent="0.55000000000000004">
      <c r="A28" s="10"/>
      <c r="B28" s="119" t="s">
        <v>13</v>
      </c>
      <c r="C28" s="63">
        <v>42148</v>
      </c>
      <c r="D28" s="87" t="e">
        <f>#REF!</f>
        <v>#REF!</v>
      </c>
      <c r="E28" s="65" t="e">
        <f t="shared" si="25"/>
        <v>#REF!</v>
      </c>
      <c r="F28" s="66" t="e">
        <f>D28*F3</f>
        <v>#REF!</v>
      </c>
      <c r="G28" s="175" t="s">
        <v>10</v>
      </c>
      <c r="H28" s="74">
        <v>9.3999999999978172</v>
      </c>
      <c r="I28" s="87" t="e">
        <f t="shared" ref="I28" si="28">D28-H28</f>
        <v>#REF!</v>
      </c>
      <c r="J28" s="167" t="e">
        <f>#REF!</f>
        <v>#REF!</v>
      </c>
      <c r="Q28" s="16"/>
      <c r="R28" s="16"/>
      <c r="S28" s="16"/>
      <c r="T28" s="16"/>
      <c r="U28" s="2"/>
    </row>
    <row r="29" spans="1:21" x14ac:dyDescent="0.55000000000000004">
      <c r="A29" s="10"/>
      <c r="B29" s="120" t="s">
        <v>14</v>
      </c>
      <c r="C29" s="55">
        <v>42149</v>
      </c>
      <c r="D29" s="89" t="e">
        <f>#REF!</f>
        <v>#REF!</v>
      </c>
      <c r="E29" s="57" t="e">
        <f t="shared" ref="E29:E30" si="29">D29/24</f>
        <v>#REF!</v>
      </c>
      <c r="F29" s="58" t="e">
        <f>D29*F3</f>
        <v>#REF!</v>
      </c>
      <c r="G29" s="176" t="s">
        <v>11</v>
      </c>
      <c r="H29" s="73">
        <v>13.100000000002183</v>
      </c>
      <c r="I29" s="89" t="e">
        <f t="shared" ref="I29" si="30">D29-H29</f>
        <v>#REF!</v>
      </c>
      <c r="J29" s="168" t="e">
        <f>#REF!</f>
        <v>#REF!</v>
      </c>
      <c r="Q29" s="16"/>
      <c r="R29" s="16"/>
      <c r="S29" s="16"/>
      <c r="T29" s="16"/>
      <c r="U29" s="2"/>
    </row>
    <row r="30" spans="1:21" x14ac:dyDescent="0.55000000000000004">
      <c r="A30" s="10"/>
      <c r="B30" s="119" t="s">
        <v>8</v>
      </c>
      <c r="C30" s="63">
        <v>42150</v>
      </c>
      <c r="D30" s="87" t="e">
        <f>#REF!</f>
        <v>#REF!</v>
      </c>
      <c r="E30" s="65" t="e">
        <f t="shared" si="29"/>
        <v>#REF!</v>
      </c>
      <c r="F30" s="66" t="e">
        <f>D30*F3</f>
        <v>#REF!</v>
      </c>
      <c r="G30" s="175" t="s">
        <v>12</v>
      </c>
      <c r="H30" s="74">
        <v>11.299999999999272</v>
      </c>
      <c r="I30" s="87" t="e">
        <f t="shared" ref="I30" si="31">D30-H30</f>
        <v>#REF!</v>
      </c>
      <c r="J30" s="167" t="e">
        <f>#REF!</f>
        <v>#REF!</v>
      </c>
      <c r="Q30" s="16"/>
      <c r="R30" s="16"/>
      <c r="S30" s="16"/>
      <c r="T30" s="16"/>
      <c r="U30" s="2"/>
    </row>
    <row r="31" spans="1:21" x14ac:dyDescent="0.55000000000000004">
      <c r="A31" s="10"/>
      <c r="B31" s="120" t="s">
        <v>9</v>
      </c>
      <c r="C31" s="55">
        <v>42151</v>
      </c>
      <c r="D31" s="89" t="e">
        <f>#REF!</f>
        <v>#REF!</v>
      </c>
      <c r="E31" s="57" t="e">
        <f t="shared" ref="E31:E33" si="32">D31/24</f>
        <v>#REF!</v>
      </c>
      <c r="F31" s="58" t="e">
        <f>D31*F3</f>
        <v>#REF!</v>
      </c>
      <c r="G31" s="176" t="s">
        <v>13</v>
      </c>
      <c r="H31" s="73">
        <v>11.200000000000728</v>
      </c>
      <c r="I31" s="89" t="e">
        <f t="shared" ref="I31:I32" si="33">D31-H31</f>
        <v>#REF!</v>
      </c>
      <c r="J31" s="168" t="e">
        <f>#REF!</f>
        <v>#REF!</v>
      </c>
      <c r="Q31" s="18"/>
      <c r="R31" s="26"/>
      <c r="S31" s="16"/>
      <c r="T31" s="16"/>
      <c r="U31" s="2"/>
    </row>
    <row r="32" spans="1:21" x14ac:dyDescent="0.55000000000000004">
      <c r="A32" s="10"/>
      <c r="B32" s="119" t="s">
        <v>10</v>
      </c>
      <c r="C32" s="63">
        <v>42152</v>
      </c>
      <c r="D32" s="87" t="e">
        <f>#REF!</f>
        <v>#REF!</v>
      </c>
      <c r="E32" s="65" t="e">
        <f t="shared" si="32"/>
        <v>#REF!</v>
      </c>
      <c r="F32" s="66" t="e">
        <f>D32*F3</f>
        <v>#REF!</v>
      </c>
      <c r="G32" s="175" t="s">
        <v>14</v>
      </c>
      <c r="H32" s="74">
        <v>13.399999999997817</v>
      </c>
      <c r="I32" s="87" t="e">
        <f t="shared" si="33"/>
        <v>#REF!</v>
      </c>
      <c r="J32" s="167" t="e">
        <f>#REF!</f>
        <v>#REF!</v>
      </c>
      <c r="Q32" s="16"/>
      <c r="R32" s="16"/>
      <c r="S32" s="16"/>
      <c r="T32" s="16"/>
      <c r="U32" s="2"/>
    </row>
    <row r="33" spans="1:21" x14ac:dyDescent="0.55000000000000004">
      <c r="A33" s="10"/>
      <c r="B33" s="120" t="s">
        <v>11</v>
      </c>
      <c r="C33" s="55">
        <v>42153</v>
      </c>
      <c r="D33" s="89" t="e">
        <f>#REF!</f>
        <v>#REF!</v>
      </c>
      <c r="E33" s="57" t="e">
        <f t="shared" si="32"/>
        <v>#REF!</v>
      </c>
      <c r="F33" s="58" t="e">
        <f>D33*F3</f>
        <v>#REF!</v>
      </c>
      <c r="G33" s="176" t="s">
        <v>8</v>
      </c>
      <c r="H33" s="73">
        <v>13.200000000000728</v>
      </c>
      <c r="I33" s="89" t="e">
        <f t="shared" ref="I33" si="34">D33-H33</f>
        <v>#REF!</v>
      </c>
      <c r="J33" s="168" t="e">
        <f>#REF!</f>
        <v>#REF!</v>
      </c>
      <c r="Q33" s="16"/>
      <c r="R33" s="16"/>
      <c r="S33" s="16"/>
      <c r="T33" s="16"/>
      <c r="U33" s="2"/>
    </row>
    <row r="34" spans="1:21" x14ac:dyDescent="0.55000000000000004">
      <c r="A34" s="10"/>
      <c r="B34" s="119" t="s">
        <v>12</v>
      </c>
      <c r="C34" s="63">
        <v>42154</v>
      </c>
      <c r="D34" s="87" t="e">
        <f>#REF!</f>
        <v>#REF!</v>
      </c>
      <c r="E34" s="65" t="e">
        <f t="shared" ref="E34:E35" si="35">D34/24</f>
        <v>#REF!</v>
      </c>
      <c r="F34" s="157" t="e">
        <f>D34*F3</f>
        <v>#REF!</v>
      </c>
      <c r="G34" s="175" t="s">
        <v>9</v>
      </c>
      <c r="H34" s="74">
        <v>8.9000000000014552</v>
      </c>
      <c r="I34" s="87" t="e">
        <f t="shared" ref="I34:I35" si="36">D34-H34</f>
        <v>#REF!</v>
      </c>
      <c r="J34" s="167" t="e">
        <f>#REF!</f>
        <v>#REF!</v>
      </c>
      <c r="Q34" s="18"/>
      <c r="R34" s="16"/>
      <c r="S34" s="16"/>
      <c r="T34" s="16"/>
      <c r="U34" s="2"/>
    </row>
    <row r="35" spans="1:21" ht="14.7" thickBot="1" x14ac:dyDescent="0.6">
      <c r="A35" s="10"/>
      <c r="B35" s="121" t="s">
        <v>13</v>
      </c>
      <c r="C35" s="103">
        <v>42155</v>
      </c>
      <c r="D35" s="110" t="e">
        <f>#REF!</f>
        <v>#REF!</v>
      </c>
      <c r="E35" s="106" t="e">
        <f t="shared" si="35"/>
        <v>#REF!</v>
      </c>
      <c r="F35" s="186" t="e">
        <f>D35*F3</f>
        <v>#REF!</v>
      </c>
      <c r="G35" s="177" t="s">
        <v>10</v>
      </c>
      <c r="H35" s="104">
        <v>13.099999999998545</v>
      </c>
      <c r="I35" s="110" t="e">
        <f t="shared" si="36"/>
        <v>#REF!</v>
      </c>
      <c r="J35" s="169" t="e">
        <f>#REF!</f>
        <v>#REF!</v>
      </c>
      <c r="Q35" s="18"/>
      <c r="R35" s="16"/>
      <c r="S35" s="16"/>
      <c r="T35" s="16"/>
      <c r="U35" s="2"/>
    </row>
    <row r="36" spans="1:21" x14ac:dyDescent="0.55000000000000004">
      <c r="A36" s="10"/>
      <c r="B36" s="12"/>
      <c r="C36" s="17"/>
      <c r="D36" s="18"/>
      <c r="E36" s="18"/>
      <c r="F36" s="30"/>
      <c r="G36" s="16"/>
      <c r="H36" s="88"/>
      <c r="R36" s="18"/>
      <c r="S36" s="16"/>
    </row>
    <row r="37" spans="1:21" ht="16.8" x14ac:dyDescent="0.6">
      <c r="A37" s="13"/>
      <c r="B37" s="13"/>
      <c r="C37" s="15" t="s">
        <v>16</v>
      </c>
      <c r="D37" s="18" t="e">
        <f>SUM(D5:D35)</f>
        <v>#REF!</v>
      </c>
      <c r="E37" s="18"/>
      <c r="F37" s="29" t="e">
        <f>SUM(F5:F36)</f>
        <v>#REF!</v>
      </c>
      <c r="G37" s="51"/>
      <c r="H37" s="88">
        <f>SUM(H5:H35)</f>
        <v>380.70000000000073</v>
      </c>
      <c r="I37" s="18" t="e">
        <f>SUM(D37-H37)</f>
        <v>#REF!</v>
      </c>
      <c r="J37" s="18" t="e">
        <f>D37-H37</f>
        <v>#REF!</v>
      </c>
      <c r="L37" s="92" t="s">
        <v>68</v>
      </c>
      <c r="M37" s="15"/>
      <c r="N37" s="15"/>
      <c r="O37" s="113"/>
      <c r="R37" s="18"/>
      <c r="S37" s="16"/>
    </row>
    <row r="38" spans="1:21" x14ac:dyDescent="0.55000000000000004">
      <c r="A38" s="13"/>
      <c r="B38" s="13"/>
      <c r="C38" s="15" t="s">
        <v>7</v>
      </c>
      <c r="D38" s="18" t="e">
        <f>SUM(D5:D35)/35</f>
        <v>#REF!</v>
      </c>
      <c r="E38" s="18"/>
      <c r="F38" s="30"/>
      <c r="G38" s="16"/>
      <c r="H38" s="18">
        <f>SUM(H5:H35)/35</f>
        <v>10.877142857142879</v>
      </c>
      <c r="I38" s="83" t="e">
        <f>1-(H37/D37)</f>
        <v>#REF!</v>
      </c>
      <c r="J38" s="84" t="e">
        <f>1-(D37/H37)</f>
        <v>#REF!</v>
      </c>
      <c r="L38" s="15"/>
      <c r="M38" s="15"/>
      <c r="N38" s="15"/>
      <c r="O38" s="8"/>
    </row>
    <row r="39" spans="1:21" ht="16.8" x14ac:dyDescent="0.6">
      <c r="C39" s="15" t="s">
        <v>15</v>
      </c>
      <c r="D39" s="26" t="e">
        <f>D37/(35*24)</f>
        <v>#REF!</v>
      </c>
      <c r="E39" s="26"/>
      <c r="F39" s="29"/>
      <c r="G39" s="51"/>
      <c r="H39" s="26">
        <f>H37/(35*24)</f>
        <v>0.45321428571428657</v>
      </c>
      <c r="K39" s="48"/>
      <c r="L39" s="92" t="s">
        <v>118</v>
      </c>
      <c r="M39" s="15"/>
      <c r="N39" s="15"/>
      <c r="O39" s="113"/>
    </row>
    <row r="40" spans="1:21" x14ac:dyDescent="0.55000000000000004">
      <c r="C40" s="15" t="s">
        <v>25</v>
      </c>
      <c r="D40" s="26"/>
      <c r="E40" s="26"/>
      <c r="F40" s="29">
        <v>7.88</v>
      </c>
      <c r="G40" s="51"/>
      <c r="I40" s="146"/>
      <c r="J40" s="18"/>
      <c r="K40" s="81"/>
      <c r="L40" s="82"/>
      <c r="M40" s="81"/>
      <c r="N40" s="7"/>
    </row>
    <row r="41" spans="1:21" x14ac:dyDescent="0.55000000000000004">
      <c r="F41" s="29"/>
      <c r="G41" s="51"/>
    </row>
    <row r="42" spans="1:21" x14ac:dyDescent="0.55000000000000004">
      <c r="C42" s="32" t="s">
        <v>18</v>
      </c>
      <c r="E42" s="13"/>
      <c r="F42" s="29" t="e">
        <f>SUM(F37:F40)</f>
        <v>#REF!</v>
      </c>
      <c r="G42" s="51"/>
      <c r="H42" s="178">
        <f>SUM(H5:H35)</f>
        <v>380.70000000000073</v>
      </c>
    </row>
    <row r="43" spans="1:21" x14ac:dyDescent="0.55000000000000004">
      <c r="L43" s="2">
        <v>59</v>
      </c>
      <c r="M43" s="2">
        <v>4</v>
      </c>
      <c r="N43" s="182">
        <f>(M43/L43)</f>
        <v>6.7796610169491525E-2</v>
      </c>
    </row>
    <row r="46" spans="1:21" x14ac:dyDescent="0.55000000000000004">
      <c r="B46" s="2" t="s">
        <v>105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U46"/>
  <sheetViews>
    <sheetView topLeftCell="A2"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3" width="11.41796875" style="2"/>
    <col min="4" max="4" width="14.41796875" style="2" bestFit="1" customWidth="1"/>
    <col min="5" max="5" width="13" style="10" customWidth="1"/>
    <col min="6" max="6" width="11.41796875" style="2" customWidth="1"/>
    <col min="7" max="7" width="11.41796875" style="7" customWidth="1"/>
    <col min="8" max="8" width="14.41796875" style="90" bestFit="1" customWidth="1"/>
    <col min="9" max="9" width="11.41796875" style="10"/>
    <col min="10" max="10" width="12.20703125" style="16" bestFit="1" customWidth="1"/>
    <col min="11" max="19" width="11.41796875" style="2"/>
    <col min="20" max="21" width="11.41796875" style="10"/>
    <col min="22" max="16384" width="11.41796875" style="2"/>
  </cols>
  <sheetData>
    <row r="2" spans="1:21" x14ac:dyDescent="0.55000000000000004">
      <c r="D2" s="150" t="s">
        <v>119</v>
      </c>
      <c r="F2" s="10"/>
      <c r="H2" s="151" t="s">
        <v>69</v>
      </c>
    </row>
    <row r="3" spans="1:21" x14ac:dyDescent="0.55000000000000004">
      <c r="C3" s="15"/>
      <c r="D3" s="153" t="s">
        <v>102</v>
      </c>
      <c r="E3" s="20" t="s">
        <v>21</v>
      </c>
      <c r="F3" s="27">
        <v>0.26190000000000002</v>
      </c>
      <c r="G3" s="188"/>
      <c r="H3" s="152" t="s">
        <v>51</v>
      </c>
      <c r="I3" s="8"/>
      <c r="J3" s="16" t="s">
        <v>88</v>
      </c>
      <c r="Q3" s="15"/>
      <c r="R3" s="16"/>
      <c r="S3" s="8"/>
      <c r="T3" s="8"/>
      <c r="U3" s="2"/>
    </row>
    <row r="4" spans="1:21" ht="14.7" thickBot="1" x14ac:dyDescent="0.6">
      <c r="C4" s="15"/>
      <c r="D4" s="16"/>
      <c r="E4" s="20"/>
      <c r="F4" s="27"/>
      <c r="G4" s="188"/>
      <c r="H4" s="16"/>
      <c r="Q4" s="15"/>
      <c r="R4" s="16"/>
      <c r="S4" s="10"/>
      <c r="U4" s="2"/>
    </row>
    <row r="5" spans="1:21" x14ac:dyDescent="0.55000000000000004">
      <c r="A5" s="12"/>
      <c r="B5" s="118" t="s">
        <v>14</v>
      </c>
      <c r="C5" s="93">
        <v>42156</v>
      </c>
      <c r="D5" s="100" t="e">
        <f>#REF!</f>
        <v>#REF!</v>
      </c>
      <c r="E5" s="96" t="e">
        <f t="shared" ref="E5:E34" si="0">D5/24</f>
        <v>#REF!</v>
      </c>
      <c r="F5" s="97" t="e">
        <f>D5*F3</f>
        <v>#REF!</v>
      </c>
      <c r="G5" s="189" t="s">
        <v>8</v>
      </c>
      <c r="H5" s="94">
        <v>10.900000000001455</v>
      </c>
      <c r="I5" s="101" t="e">
        <f>D5-H5</f>
        <v>#REF!</v>
      </c>
      <c r="J5" s="166" t="e">
        <f>#REF!</f>
        <v>#REF!</v>
      </c>
      <c r="Q5" s="18"/>
      <c r="R5" s="18"/>
      <c r="S5" s="18"/>
      <c r="T5" s="18"/>
      <c r="U5" s="2"/>
    </row>
    <row r="6" spans="1:21" s="68" customFormat="1" x14ac:dyDescent="0.55000000000000004">
      <c r="A6" s="62"/>
      <c r="B6" s="119" t="s">
        <v>8</v>
      </c>
      <c r="C6" s="63">
        <v>42157</v>
      </c>
      <c r="D6" s="87" t="e">
        <f>#REF!</f>
        <v>#REF!</v>
      </c>
      <c r="E6" s="65" t="e">
        <f t="shared" si="0"/>
        <v>#REF!</v>
      </c>
      <c r="F6" s="66" t="e">
        <f>D6*F3</f>
        <v>#REF!</v>
      </c>
      <c r="G6" s="190" t="s">
        <v>9</v>
      </c>
      <c r="H6" s="74">
        <v>10.899999999997817</v>
      </c>
      <c r="I6" s="64" t="e">
        <f>D6-H6</f>
        <v>#REF!</v>
      </c>
      <c r="J6" s="167" t="e">
        <f>#REF!</f>
        <v>#REF!</v>
      </c>
      <c r="Q6" s="69"/>
      <c r="R6" s="69"/>
      <c r="S6" s="64"/>
      <c r="T6" s="64"/>
    </row>
    <row r="7" spans="1:21" s="68" customFormat="1" x14ac:dyDescent="0.55000000000000004">
      <c r="A7" s="62"/>
      <c r="B7" s="120" t="s">
        <v>9</v>
      </c>
      <c r="C7" s="55">
        <v>42158</v>
      </c>
      <c r="D7" s="89" t="e">
        <f>#REF!</f>
        <v>#REF!</v>
      </c>
      <c r="E7" s="57" t="e">
        <f t="shared" si="0"/>
        <v>#REF!</v>
      </c>
      <c r="F7" s="170" t="e">
        <f>D7*F3</f>
        <v>#REF!</v>
      </c>
      <c r="G7" s="191" t="s">
        <v>10</v>
      </c>
      <c r="H7" s="73">
        <v>13.80000000000291</v>
      </c>
      <c r="I7" s="56" t="e">
        <f>D7-H7</f>
        <v>#REF!</v>
      </c>
      <c r="J7" s="168" t="e">
        <f>#REF!</f>
        <v>#REF!</v>
      </c>
      <c r="Q7" s="69"/>
      <c r="R7" s="69"/>
      <c r="S7" s="64"/>
      <c r="T7" s="64"/>
    </row>
    <row r="8" spans="1:21" s="68" customFormat="1" x14ac:dyDescent="0.55000000000000004">
      <c r="A8" s="62"/>
      <c r="B8" s="119" t="s">
        <v>10</v>
      </c>
      <c r="C8" s="63">
        <v>42159</v>
      </c>
      <c r="D8" s="87" t="e">
        <f>#REF!</f>
        <v>#REF!</v>
      </c>
      <c r="E8" s="65" t="e">
        <f t="shared" si="0"/>
        <v>#REF!</v>
      </c>
      <c r="F8" s="66" t="e">
        <f>D8*F3</f>
        <v>#REF!</v>
      </c>
      <c r="G8" s="190" t="s">
        <v>11</v>
      </c>
      <c r="H8" s="74">
        <v>10.899999999997817</v>
      </c>
      <c r="I8" s="64" t="e">
        <f t="shared" ref="I8:I34" si="1">D8-H8</f>
        <v>#REF!</v>
      </c>
      <c r="J8" s="167" t="e">
        <f>#REF!</f>
        <v>#REF!</v>
      </c>
      <c r="Q8" s="69"/>
      <c r="R8" s="64"/>
      <c r="S8" s="64"/>
      <c r="T8" s="64"/>
    </row>
    <row r="9" spans="1:21" s="68" customFormat="1" x14ac:dyDescent="0.55000000000000004">
      <c r="A9" s="62"/>
      <c r="B9" s="120" t="s">
        <v>11</v>
      </c>
      <c r="C9" s="55">
        <v>42160</v>
      </c>
      <c r="D9" s="89" t="e">
        <f>#REF!</f>
        <v>#REF!</v>
      </c>
      <c r="E9" s="57" t="e">
        <f t="shared" si="0"/>
        <v>#REF!</v>
      </c>
      <c r="F9" s="58" t="e">
        <f>D9*F3</f>
        <v>#REF!</v>
      </c>
      <c r="G9" s="191" t="s">
        <v>12</v>
      </c>
      <c r="H9" s="73">
        <v>12.100000000002183</v>
      </c>
      <c r="I9" s="56" t="e">
        <f t="shared" si="1"/>
        <v>#REF!</v>
      </c>
      <c r="J9" s="168" t="e">
        <f>#REF!</f>
        <v>#REF!</v>
      </c>
      <c r="Q9" s="64"/>
      <c r="R9" s="69"/>
      <c r="S9" s="64"/>
      <c r="T9" s="64"/>
    </row>
    <row r="10" spans="1:21" s="68" customFormat="1" x14ac:dyDescent="0.55000000000000004">
      <c r="A10" s="62"/>
      <c r="B10" s="119" t="s">
        <v>12</v>
      </c>
      <c r="C10" s="63">
        <v>42161</v>
      </c>
      <c r="D10" s="87" t="e">
        <f>#REF!</f>
        <v>#REF!</v>
      </c>
      <c r="E10" s="65" t="e">
        <f t="shared" si="0"/>
        <v>#REF!</v>
      </c>
      <c r="F10" s="66" t="e">
        <f>D10*F3</f>
        <v>#REF!</v>
      </c>
      <c r="G10" s="190" t="s">
        <v>13</v>
      </c>
      <c r="H10" s="74">
        <v>7</v>
      </c>
      <c r="I10" s="64" t="e">
        <f t="shared" si="1"/>
        <v>#REF!</v>
      </c>
      <c r="J10" s="167" t="e">
        <f>#REF!</f>
        <v>#REF!</v>
      </c>
      <c r="Q10" s="69"/>
      <c r="R10" s="69"/>
      <c r="S10" s="64"/>
      <c r="T10" s="64"/>
    </row>
    <row r="11" spans="1:21" s="68" customFormat="1" x14ac:dyDescent="0.55000000000000004">
      <c r="A11" s="62"/>
      <c r="B11" s="120" t="s">
        <v>13</v>
      </c>
      <c r="C11" s="55">
        <v>42162</v>
      </c>
      <c r="D11" s="89" t="e">
        <f>#REF!</f>
        <v>#REF!</v>
      </c>
      <c r="E11" s="57" t="e">
        <f t="shared" si="0"/>
        <v>#REF!</v>
      </c>
      <c r="F11" s="58" t="e">
        <f>D11*F3</f>
        <v>#REF!</v>
      </c>
      <c r="G11" s="191" t="s">
        <v>14</v>
      </c>
      <c r="H11" s="73">
        <v>7</v>
      </c>
      <c r="I11" s="56" t="e">
        <f t="shared" si="1"/>
        <v>#REF!</v>
      </c>
      <c r="J11" s="168" t="e">
        <f>#REF!</f>
        <v>#REF!</v>
      </c>
      <c r="Q11" s="70"/>
      <c r="R11" s="69"/>
      <c r="S11" s="64"/>
      <c r="T11" s="64"/>
    </row>
    <row r="12" spans="1:21" s="68" customFormat="1" x14ac:dyDescent="0.55000000000000004">
      <c r="A12" s="62"/>
      <c r="B12" s="119" t="s">
        <v>14</v>
      </c>
      <c r="C12" s="63">
        <v>42163</v>
      </c>
      <c r="D12" s="87" t="e">
        <f>#REF!</f>
        <v>#REF!</v>
      </c>
      <c r="E12" s="65" t="e">
        <f t="shared" si="0"/>
        <v>#REF!</v>
      </c>
      <c r="F12" s="66" t="e">
        <f>D12*F3</f>
        <v>#REF!</v>
      </c>
      <c r="G12" s="190" t="s">
        <v>8</v>
      </c>
      <c r="H12" s="74">
        <v>9.6999999999970896</v>
      </c>
      <c r="I12" s="64" t="e">
        <f t="shared" si="1"/>
        <v>#REF!</v>
      </c>
      <c r="J12" s="167" t="e">
        <f>#REF!</f>
        <v>#REF!</v>
      </c>
      <c r="Q12" s="69"/>
      <c r="R12" s="69"/>
      <c r="S12" s="64"/>
      <c r="T12" s="64"/>
    </row>
    <row r="13" spans="1:21" s="68" customFormat="1" x14ac:dyDescent="0.55000000000000004">
      <c r="A13" s="62"/>
      <c r="B13" s="120" t="s">
        <v>8</v>
      </c>
      <c r="C13" s="55">
        <v>42164</v>
      </c>
      <c r="D13" s="89" t="e">
        <f>#REF!</f>
        <v>#REF!</v>
      </c>
      <c r="E13" s="57" t="e">
        <f t="shared" si="0"/>
        <v>#REF!</v>
      </c>
      <c r="F13" s="170" t="e">
        <f>D13*F3</f>
        <v>#REF!</v>
      </c>
      <c r="G13" s="191" t="s">
        <v>9</v>
      </c>
      <c r="H13" s="73">
        <v>6.2000000000007276</v>
      </c>
      <c r="I13" s="89" t="e">
        <f t="shared" si="1"/>
        <v>#REF!</v>
      </c>
      <c r="J13" s="168" t="e">
        <f>#REF!</f>
        <v>#REF!</v>
      </c>
      <c r="Q13" s="69"/>
      <c r="R13" s="64"/>
      <c r="S13" s="64"/>
      <c r="T13" s="64"/>
    </row>
    <row r="14" spans="1:21" s="68" customFormat="1" x14ac:dyDescent="0.55000000000000004">
      <c r="A14" s="62"/>
      <c r="B14" s="119" t="s">
        <v>9</v>
      </c>
      <c r="C14" s="63">
        <v>42165</v>
      </c>
      <c r="D14" s="87" t="e">
        <f>#REF!</f>
        <v>#REF!</v>
      </c>
      <c r="E14" s="65" t="e">
        <f t="shared" si="0"/>
        <v>#REF!</v>
      </c>
      <c r="F14" s="157" t="e">
        <f>D14*F3</f>
        <v>#REF!</v>
      </c>
      <c r="G14" s="190" t="s">
        <v>10</v>
      </c>
      <c r="H14" s="74">
        <v>12.5</v>
      </c>
      <c r="I14" s="64" t="e">
        <f t="shared" si="1"/>
        <v>#REF!</v>
      </c>
      <c r="J14" s="167" t="e">
        <f>#REF!</f>
        <v>#REF!</v>
      </c>
      <c r="Q14" s="69"/>
      <c r="R14" s="64"/>
      <c r="S14" s="64"/>
      <c r="T14" s="64"/>
    </row>
    <row r="15" spans="1:21" s="68" customFormat="1" x14ac:dyDescent="0.55000000000000004">
      <c r="A15" s="62"/>
      <c r="B15" s="120" t="s">
        <v>10</v>
      </c>
      <c r="C15" s="55">
        <v>42166</v>
      </c>
      <c r="D15" s="89" t="e">
        <f>#REF!</f>
        <v>#REF!</v>
      </c>
      <c r="E15" s="57" t="e">
        <f t="shared" si="0"/>
        <v>#REF!</v>
      </c>
      <c r="F15" s="58" t="e">
        <f>D15*F3</f>
        <v>#REF!</v>
      </c>
      <c r="G15" s="191" t="s">
        <v>11</v>
      </c>
      <c r="H15" s="73">
        <v>9.7999999999992724</v>
      </c>
      <c r="I15" s="56" t="e">
        <f t="shared" si="1"/>
        <v>#REF!</v>
      </c>
      <c r="J15" s="168" t="e">
        <f>#REF!</f>
        <v>#REF!</v>
      </c>
      <c r="Q15" s="69"/>
      <c r="R15" s="64"/>
      <c r="S15" s="64"/>
      <c r="T15" s="64"/>
    </row>
    <row r="16" spans="1:21" s="68" customFormat="1" x14ac:dyDescent="0.55000000000000004">
      <c r="A16" s="62"/>
      <c r="B16" s="119" t="s">
        <v>11</v>
      </c>
      <c r="C16" s="63">
        <v>42167</v>
      </c>
      <c r="D16" s="87" t="e">
        <f>#REF!</f>
        <v>#REF!</v>
      </c>
      <c r="E16" s="65" t="e">
        <f t="shared" si="0"/>
        <v>#REF!</v>
      </c>
      <c r="F16" s="66" t="e">
        <f>D16*F3</f>
        <v>#REF!</v>
      </c>
      <c r="G16" s="190" t="s">
        <v>12</v>
      </c>
      <c r="H16" s="74">
        <v>7.6000000000021828</v>
      </c>
      <c r="I16" s="64" t="e">
        <f t="shared" si="1"/>
        <v>#REF!</v>
      </c>
      <c r="J16" s="167" t="e">
        <f>#REF!</f>
        <v>#REF!</v>
      </c>
      <c r="Q16" s="69"/>
      <c r="R16" s="69"/>
      <c r="S16" s="69"/>
      <c r="T16" s="69"/>
    </row>
    <row r="17" spans="1:21" s="68" customFormat="1" x14ac:dyDescent="0.55000000000000004">
      <c r="A17" s="62"/>
      <c r="B17" s="120" t="s">
        <v>12</v>
      </c>
      <c r="C17" s="55">
        <v>42168</v>
      </c>
      <c r="D17" s="89" t="e">
        <f>#REF!</f>
        <v>#REF!</v>
      </c>
      <c r="E17" s="57" t="e">
        <f t="shared" si="0"/>
        <v>#REF!</v>
      </c>
      <c r="F17" s="58" t="e">
        <f>D17*F3</f>
        <v>#REF!</v>
      </c>
      <c r="G17" s="191" t="s">
        <v>13</v>
      </c>
      <c r="H17" s="73">
        <v>10.200000000000728</v>
      </c>
      <c r="I17" s="56" t="e">
        <f t="shared" si="1"/>
        <v>#REF!</v>
      </c>
      <c r="J17" s="168" t="e">
        <f>#REF!</f>
        <v>#REF!</v>
      </c>
      <c r="Q17" s="69"/>
      <c r="R17" s="69"/>
      <c r="S17" s="69"/>
      <c r="T17" s="69"/>
    </row>
    <row r="18" spans="1:21" s="68" customFormat="1" x14ac:dyDescent="0.55000000000000004">
      <c r="A18" s="62"/>
      <c r="B18" s="119" t="s">
        <v>13</v>
      </c>
      <c r="C18" s="63">
        <v>42169</v>
      </c>
      <c r="D18" s="87" t="e">
        <f>#REF!</f>
        <v>#REF!</v>
      </c>
      <c r="E18" s="65" t="e">
        <f t="shared" si="0"/>
        <v>#REF!</v>
      </c>
      <c r="F18" s="66" t="e">
        <f>D18*F3</f>
        <v>#REF!</v>
      </c>
      <c r="G18" s="190" t="s">
        <v>14</v>
      </c>
      <c r="H18" s="74">
        <v>9.7999999999992724</v>
      </c>
      <c r="I18" s="64" t="e">
        <f t="shared" si="1"/>
        <v>#REF!</v>
      </c>
      <c r="J18" s="167" t="e">
        <f>#REF!</f>
        <v>#REF!</v>
      </c>
      <c r="Q18" s="69"/>
      <c r="R18" s="69"/>
      <c r="S18" s="69"/>
      <c r="T18" s="69"/>
    </row>
    <row r="19" spans="1:21" x14ac:dyDescent="0.55000000000000004">
      <c r="A19" s="10"/>
      <c r="B19" s="120" t="s">
        <v>14</v>
      </c>
      <c r="C19" s="55">
        <v>42170</v>
      </c>
      <c r="D19" s="89" t="e">
        <f>#REF!</f>
        <v>#REF!</v>
      </c>
      <c r="E19" s="57" t="e">
        <f t="shared" si="0"/>
        <v>#REF!</v>
      </c>
      <c r="F19" s="58" t="e">
        <f>D19*F3</f>
        <v>#REF!</v>
      </c>
      <c r="G19" s="191" t="s">
        <v>8</v>
      </c>
      <c r="H19" s="73">
        <v>7.7000000000007276</v>
      </c>
      <c r="I19" s="56" t="e">
        <f t="shared" si="1"/>
        <v>#REF!</v>
      </c>
      <c r="J19" s="168" t="e">
        <f>#REF!</f>
        <v>#REF!</v>
      </c>
      <c r="Q19" s="16"/>
      <c r="R19" s="18"/>
      <c r="S19" s="16"/>
      <c r="T19" s="16"/>
      <c r="U19" s="2"/>
    </row>
    <row r="20" spans="1:21" x14ac:dyDescent="0.55000000000000004">
      <c r="A20" s="10"/>
      <c r="B20" s="119" t="s">
        <v>8</v>
      </c>
      <c r="C20" s="63">
        <v>42171</v>
      </c>
      <c r="D20" s="87" t="e">
        <f>#REF!</f>
        <v>#REF!</v>
      </c>
      <c r="E20" s="65" t="e">
        <f t="shared" si="0"/>
        <v>#REF!</v>
      </c>
      <c r="F20" s="66" t="e">
        <f>D20*F3</f>
        <v>#REF!</v>
      </c>
      <c r="G20" s="190" t="s">
        <v>9</v>
      </c>
      <c r="H20" s="74">
        <v>7.6999999999970896</v>
      </c>
      <c r="I20" s="64" t="e">
        <f t="shared" si="1"/>
        <v>#REF!</v>
      </c>
      <c r="J20" s="167" t="e">
        <f>#REF!</f>
        <v>#REF!</v>
      </c>
      <c r="Q20" s="16"/>
      <c r="R20" s="16"/>
      <c r="S20" s="18"/>
      <c r="T20" s="16"/>
      <c r="U20" s="2"/>
    </row>
    <row r="21" spans="1:21" x14ac:dyDescent="0.55000000000000004">
      <c r="A21" s="10"/>
      <c r="B21" s="120" t="s">
        <v>9</v>
      </c>
      <c r="C21" s="55">
        <v>42172</v>
      </c>
      <c r="D21" s="89" t="e">
        <f>#REF!</f>
        <v>#REF!</v>
      </c>
      <c r="E21" s="57" t="e">
        <f t="shared" si="0"/>
        <v>#REF!</v>
      </c>
      <c r="F21" s="170" t="e">
        <f>D21*F3</f>
        <v>#REF!</v>
      </c>
      <c r="G21" s="191" t="s">
        <v>10</v>
      </c>
      <c r="H21" s="73">
        <v>15.200000000000728</v>
      </c>
      <c r="I21" s="89" t="e">
        <f t="shared" si="1"/>
        <v>#REF!</v>
      </c>
      <c r="J21" s="168" t="e">
        <f>#REF!</f>
        <v>#REF!</v>
      </c>
      <c r="Q21" s="16"/>
      <c r="R21" s="16"/>
      <c r="S21" s="27"/>
      <c r="T21" s="16"/>
      <c r="U21" s="2"/>
    </row>
    <row r="22" spans="1:21" x14ac:dyDescent="0.55000000000000004">
      <c r="A22" s="10"/>
      <c r="B22" s="119" t="s">
        <v>10</v>
      </c>
      <c r="C22" s="63">
        <v>42173</v>
      </c>
      <c r="D22" s="87" t="e">
        <f>#REF!</f>
        <v>#REF!</v>
      </c>
      <c r="E22" s="65" t="e">
        <f t="shared" si="0"/>
        <v>#REF!</v>
      </c>
      <c r="F22" s="66" t="e">
        <f>D22*F3</f>
        <v>#REF!</v>
      </c>
      <c r="G22" s="190" t="s">
        <v>11</v>
      </c>
      <c r="H22" s="74">
        <v>8.4000000000014552</v>
      </c>
      <c r="I22" s="87" t="e">
        <f t="shared" si="1"/>
        <v>#REF!</v>
      </c>
      <c r="J22" s="167" t="e">
        <f>#REF!</f>
        <v>#REF!</v>
      </c>
      <c r="Q22" s="16"/>
      <c r="R22" s="16"/>
      <c r="S22" s="16"/>
      <c r="T22" s="16"/>
      <c r="U22" s="2"/>
    </row>
    <row r="23" spans="1:21" x14ac:dyDescent="0.55000000000000004">
      <c r="A23" s="10"/>
      <c r="B23" s="120" t="s">
        <v>11</v>
      </c>
      <c r="C23" s="55">
        <v>42174</v>
      </c>
      <c r="D23" s="89" t="e">
        <f>#REF!</f>
        <v>#REF!</v>
      </c>
      <c r="E23" s="57" t="e">
        <f t="shared" si="0"/>
        <v>#REF!</v>
      </c>
      <c r="F23" s="58" t="e">
        <f>D23*F3</f>
        <v>#REF!</v>
      </c>
      <c r="G23" s="191" t="s">
        <v>12</v>
      </c>
      <c r="H23" s="73">
        <v>9.0999999999985448</v>
      </c>
      <c r="I23" s="89" t="e">
        <f t="shared" si="1"/>
        <v>#REF!</v>
      </c>
      <c r="J23" s="168" t="e">
        <f>#REF!</f>
        <v>#REF!</v>
      </c>
      <c r="Q23" s="18"/>
      <c r="R23" s="16"/>
      <c r="S23" s="16"/>
      <c r="T23" s="16"/>
      <c r="U23" s="2"/>
    </row>
    <row r="24" spans="1:21" x14ac:dyDescent="0.55000000000000004">
      <c r="A24" s="62"/>
      <c r="B24" s="119" t="s">
        <v>12</v>
      </c>
      <c r="C24" s="63">
        <v>42175</v>
      </c>
      <c r="D24" s="87" t="e">
        <f>#REF!</f>
        <v>#REF!</v>
      </c>
      <c r="E24" s="65" t="e">
        <f t="shared" si="0"/>
        <v>#REF!</v>
      </c>
      <c r="F24" s="66" t="e">
        <f>D24*F3</f>
        <v>#REF!</v>
      </c>
      <c r="G24" s="190" t="s">
        <v>13</v>
      </c>
      <c r="H24" s="74">
        <v>9.1000000000021828</v>
      </c>
      <c r="I24" s="87" t="e">
        <f t="shared" si="1"/>
        <v>#REF!</v>
      </c>
      <c r="J24" s="167" t="e">
        <f>#REF!</f>
        <v>#REF!</v>
      </c>
      <c r="Q24" s="16"/>
      <c r="R24" s="16"/>
      <c r="S24" s="16"/>
      <c r="T24" s="16"/>
      <c r="U24" s="2"/>
    </row>
    <row r="25" spans="1:21" x14ac:dyDescent="0.55000000000000004">
      <c r="A25" s="10"/>
      <c r="B25" s="120" t="s">
        <v>13</v>
      </c>
      <c r="C25" s="55">
        <v>42176</v>
      </c>
      <c r="D25" s="89" t="e">
        <f>#REF!</f>
        <v>#REF!</v>
      </c>
      <c r="E25" s="57" t="e">
        <f t="shared" si="0"/>
        <v>#REF!</v>
      </c>
      <c r="F25" s="58" t="e">
        <f>D25*F3</f>
        <v>#REF!</v>
      </c>
      <c r="G25" s="191" t="s">
        <v>14</v>
      </c>
      <c r="H25" s="73">
        <v>10.099999999998545</v>
      </c>
      <c r="I25" s="89" t="e">
        <f t="shared" si="1"/>
        <v>#REF!</v>
      </c>
      <c r="J25" s="168" t="e">
        <f>#REF!</f>
        <v>#REF!</v>
      </c>
      <c r="Q25" s="18"/>
      <c r="R25" s="16"/>
      <c r="S25" s="16"/>
      <c r="T25" s="16"/>
      <c r="U25" s="2"/>
    </row>
    <row r="26" spans="1:21" x14ac:dyDescent="0.55000000000000004">
      <c r="A26" s="10"/>
      <c r="B26" s="119" t="s">
        <v>14</v>
      </c>
      <c r="C26" s="63">
        <v>42177</v>
      </c>
      <c r="D26" s="87" t="e">
        <f>#REF!</f>
        <v>#REF!</v>
      </c>
      <c r="E26" s="65" t="e">
        <f t="shared" si="0"/>
        <v>#REF!</v>
      </c>
      <c r="F26" s="66" t="e">
        <f>D26*F4</f>
        <v>#REF!</v>
      </c>
      <c r="G26" s="190" t="s">
        <v>8</v>
      </c>
      <c r="H26" s="74">
        <v>8.5</v>
      </c>
      <c r="I26" s="87" t="e">
        <f t="shared" si="1"/>
        <v>#REF!</v>
      </c>
      <c r="J26" s="167" t="e">
        <f>#REF!</f>
        <v>#REF!</v>
      </c>
      <c r="Q26" s="16"/>
      <c r="R26" s="16"/>
      <c r="S26" s="16"/>
      <c r="T26" s="16"/>
      <c r="U26" s="2"/>
    </row>
    <row r="27" spans="1:21" x14ac:dyDescent="0.55000000000000004">
      <c r="A27" s="10"/>
      <c r="B27" s="120" t="s">
        <v>8</v>
      </c>
      <c r="C27" s="55">
        <v>42178</v>
      </c>
      <c r="D27" s="89" t="e">
        <f>#REF!</f>
        <v>#REF!</v>
      </c>
      <c r="E27" s="57" t="e">
        <f t="shared" si="0"/>
        <v>#REF!</v>
      </c>
      <c r="F27" s="58" t="e">
        <f>D27*F3</f>
        <v>#REF!</v>
      </c>
      <c r="G27" s="191" t="s">
        <v>9</v>
      </c>
      <c r="H27" s="73">
        <v>8.5</v>
      </c>
      <c r="I27" s="89" t="e">
        <f t="shared" si="1"/>
        <v>#REF!</v>
      </c>
      <c r="J27" s="168" t="e">
        <f>#REF!</f>
        <v>#REF!</v>
      </c>
      <c r="Q27" s="16"/>
      <c r="R27" s="16"/>
      <c r="S27" s="16"/>
      <c r="T27" s="16"/>
      <c r="U27" s="2"/>
    </row>
    <row r="28" spans="1:21" x14ac:dyDescent="0.55000000000000004">
      <c r="A28" s="10"/>
      <c r="B28" s="119" t="s">
        <v>9</v>
      </c>
      <c r="C28" s="63">
        <v>42179</v>
      </c>
      <c r="D28" s="87" t="e">
        <f>#REF!</f>
        <v>#REF!</v>
      </c>
      <c r="E28" s="65" t="e">
        <f t="shared" si="0"/>
        <v>#REF!</v>
      </c>
      <c r="F28" s="66" t="e">
        <f>D28*F3</f>
        <v>#REF!</v>
      </c>
      <c r="G28" s="190" t="s">
        <v>10</v>
      </c>
      <c r="H28" s="74">
        <v>13.099999999998545</v>
      </c>
      <c r="I28" s="87" t="e">
        <f t="shared" si="1"/>
        <v>#REF!</v>
      </c>
      <c r="J28" s="167" t="e">
        <f>#REF!</f>
        <v>#REF!</v>
      </c>
      <c r="Q28" s="16"/>
      <c r="R28" s="16"/>
      <c r="S28" s="16"/>
      <c r="T28" s="16"/>
      <c r="U28" s="2"/>
    </row>
    <row r="29" spans="1:21" x14ac:dyDescent="0.55000000000000004">
      <c r="A29" s="10"/>
      <c r="B29" s="120" t="s">
        <v>10</v>
      </c>
      <c r="C29" s="55">
        <v>42180</v>
      </c>
      <c r="D29" s="89" t="e">
        <f>#REF!</f>
        <v>#REF!</v>
      </c>
      <c r="E29" s="57" t="e">
        <f t="shared" si="0"/>
        <v>#REF!</v>
      </c>
      <c r="F29" s="58" t="e">
        <f>D29*F3</f>
        <v>#REF!</v>
      </c>
      <c r="G29" s="191" t="s">
        <v>11</v>
      </c>
      <c r="H29" s="73">
        <v>11.100000000002183</v>
      </c>
      <c r="I29" s="89" t="e">
        <f t="shared" si="1"/>
        <v>#REF!</v>
      </c>
      <c r="J29" s="168" t="e">
        <f>#REF!</f>
        <v>#REF!</v>
      </c>
      <c r="Q29" s="16"/>
      <c r="R29" s="16"/>
      <c r="S29" s="16"/>
      <c r="T29" s="16"/>
      <c r="U29" s="2"/>
    </row>
    <row r="30" spans="1:21" x14ac:dyDescent="0.55000000000000004">
      <c r="A30" s="10"/>
      <c r="B30" s="119" t="s">
        <v>11</v>
      </c>
      <c r="C30" s="63">
        <v>42181</v>
      </c>
      <c r="D30" s="87" t="e">
        <f>#REF!</f>
        <v>#REF!</v>
      </c>
      <c r="E30" s="65" t="e">
        <f t="shared" si="0"/>
        <v>#REF!</v>
      </c>
      <c r="F30" s="66" t="e">
        <f>D30*F3</f>
        <v>#REF!</v>
      </c>
      <c r="G30" s="190" t="s">
        <v>12</v>
      </c>
      <c r="H30" s="74">
        <v>11.700000000000728</v>
      </c>
      <c r="I30" s="87" t="e">
        <f t="shared" si="1"/>
        <v>#REF!</v>
      </c>
      <c r="J30" s="167" t="e">
        <f>#REF!</f>
        <v>#REF!</v>
      </c>
      <c r="Q30" s="16"/>
      <c r="R30" s="16"/>
      <c r="S30" s="16"/>
      <c r="T30" s="16"/>
      <c r="U30" s="2"/>
    </row>
    <row r="31" spans="1:21" x14ac:dyDescent="0.55000000000000004">
      <c r="A31" s="10"/>
      <c r="B31" s="120" t="s">
        <v>12</v>
      </c>
      <c r="C31" s="55">
        <v>42182</v>
      </c>
      <c r="D31" s="89" t="e">
        <f>#REF!</f>
        <v>#REF!</v>
      </c>
      <c r="E31" s="57" t="e">
        <f t="shared" si="0"/>
        <v>#REF!</v>
      </c>
      <c r="F31" s="58" t="e">
        <f>D31*F3</f>
        <v>#REF!</v>
      </c>
      <c r="G31" s="191" t="s">
        <v>13</v>
      </c>
      <c r="H31" s="73">
        <v>7.0999999999985448</v>
      </c>
      <c r="I31" s="89" t="e">
        <f t="shared" si="1"/>
        <v>#REF!</v>
      </c>
      <c r="J31" s="168" t="e">
        <f>#REF!</f>
        <v>#REF!</v>
      </c>
      <c r="Q31" s="18"/>
      <c r="R31" s="26"/>
      <c r="S31" s="16"/>
      <c r="T31" s="16"/>
      <c r="U31" s="2"/>
    </row>
    <row r="32" spans="1:21" x14ac:dyDescent="0.55000000000000004">
      <c r="A32" s="10"/>
      <c r="B32" s="119" t="s">
        <v>13</v>
      </c>
      <c r="C32" s="63">
        <v>42183</v>
      </c>
      <c r="D32" s="87" t="e">
        <f>#REF!</f>
        <v>#REF!</v>
      </c>
      <c r="E32" s="65" t="e">
        <f t="shared" si="0"/>
        <v>#REF!</v>
      </c>
      <c r="F32" s="66" t="e">
        <f>D32*F3</f>
        <v>#REF!</v>
      </c>
      <c r="G32" s="190" t="s">
        <v>14</v>
      </c>
      <c r="H32" s="74">
        <v>8.9000000000014552</v>
      </c>
      <c r="I32" s="87" t="e">
        <f t="shared" si="1"/>
        <v>#REF!</v>
      </c>
      <c r="J32" s="167" t="e">
        <f>#REF!</f>
        <v>#REF!</v>
      </c>
      <c r="Q32" s="16"/>
      <c r="R32" s="16"/>
      <c r="S32" s="16"/>
      <c r="T32" s="16"/>
      <c r="U32" s="2"/>
    </row>
    <row r="33" spans="1:21" x14ac:dyDescent="0.55000000000000004">
      <c r="A33" s="10"/>
      <c r="B33" s="120" t="s">
        <v>14</v>
      </c>
      <c r="C33" s="55">
        <v>42184</v>
      </c>
      <c r="D33" s="89" t="e">
        <f>#REF!</f>
        <v>#REF!</v>
      </c>
      <c r="E33" s="57" t="e">
        <f t="shared" si="0"/>
        <v>#REF!</v>
      </c>
      <c r="F33" s="58" t="e">
        <f>D33*F3</f>
        <v>#REF!</v>
      </c>
      <c r="G33" s="191" t="s">
        <v>8</v>
      </c>
      <c r="H33" s="73">
        <v>6.5999999999985448</v>
      </c>
      <c r="I33" s="89" t="e">
        <f t="shared" si="1"/>
        <v>#REF!</v>
      </c>
      <c r="J33" s="168" t="e">
        <f>#REF!</f>
        <v>#REF!</v>
      </c>
      <c r="Q33" s="16"/>
      <c r="R33" s="16"/>
      <c r="S33" s="16"/>
      <c r="T33" s="16"/>
      <c r="U33" s="2"/>
    </row>
    <row r="34" spans="1:21" x14ac:dyDescent="0.55000000000000004">
      <c r="A34" s="10"/>
      <c r="B34" s="119" t="s">
        <v>8</v>
      </c>
      <c r="C34" s="63">
        <v>42185</v>
      </c>
      <c r="D34" s="87" t="e">
        <f>#REF!</f>
        <v>#REF!</v>
      </c>
      <c r="E34" s="65" t="e">
        <f t="shared" si="0"/>
        <v>#REF!</v>
      </c>
      <c r="F34" s="157" t="e">
        <f>D34*F3</f>
        <v>#REF!</v>
      </c>
      <c r="G34" s="190" t="s">
        <v>9</v>
      </c>
      <c r="H34" s="74">
        <v>8.2000000000007276</v>
      </c>
      <c r="I34" s="87" t="e">
        <f t="shared" si="1"/>
        <v>#REF!</v>
      </c>
      <c r="J34" s="167" t="e">
        <f>#REF!</f>
        <v>#REF!</v>
      </c>
      <c r="Q34" s="18"/>
      <c r="R34" s="16"/>
      <c r="S34" s="16"/>
      <c r="T34" s="16"/>
      <c r="U34" s="2"/>
    </row>
    <row r="35" spans="1:21" x14ac:dyDescent="0.55000000000000004">
      <c r="A35" s="10"/>
      <c r="B35" s="120"/>
      <c r="C35" s="55"/>
      <c r="D35" s="89"/>
      <c r="E35" s="57"/>
      <c r="F35" s="170"/>
      <c r="G35" s="191"/>
      <c r="H35" s="73"/>
      <c r="I35" s="89"/>
      <c r="J35" s="168"/>
      <c r="Q35" s="18"/>
      <c r="R35" s="16"/>
      <c r="S35" s="16"/>
      <c r="T35" s="16"/>
      <c r="U35" s="2"/>
    </row>
    <row r="36" spans="1:21" ht="14.7" thickBot="1" x14ac:dyDescent="0.6">
      <c r="A36" s="10"/>
      <c r="B36" s="129"/>
      <c r="C36" s="130"/>
      <c r="D36" s="131"/>
      <c r="E36" s="131"/>
      <c r="F36" s="132"/>
      <c r="G36" s="192"/>
      <c r="H36" s="135"/>
      <c r="I36" s="137"/>
      <c r="J36" s="187"/>
      <c r="R36" s="18"/>
      <c r="S36" s="16"/>
    </row>
    <row r="37" spans="1:21" ht="16.8" x14ac:dyDescent="0.6">
      <c r="A37" s="13"/>
      <c r="B37" s="13"/>
      <c r="C37" s="15" t="s">
        <v>16</v>
      </c>
      <c r="D37" s="18" t="e">
        <f>SUM(D5:D35)</f>
        <v>#REF!</v>
      </c>
      <c r="E37" s="18"/>
      <c r="F37" s="29" t="e">
        <f>SUM(F5:F36)</f>
        <v>#REF!</v>
      </c>
      <c r="G37" s="33"/>
      <c r="H37" s="88">
        <f>SUM(H5:H34)</f>
        <v>289.40000000000146</v>
      </c>
      <c r="I37" s="18" t="e">
        <f>SUM(D37-H37)</f>
        <v>#REF!</v>
      </c>
      <c r="J37" s="18" t="e">
        <f>D37-H37</f>
        <v>#REF!</v>
      </c>
      <c r="L37" s="92" t="s">
        <v>72</v>
      </c>
      <c r="M37" s="15"/>
      <c r="N37" s="15"/>
      <c r="O37" s="113"/>
      <c r="R37" s="18"/>
      <c r="S37" s="16"/>
    </row>
    <row r="38" spans="1:21" x14ac:dyDescent="0.55000000000000004">
      <c r="A38" s="13"/>
      <c r="B38" s="13"/>
      <c r="C38" s="15" t="s">
        <v>7</v>
      </c>
      <c r="D38" s="18" t="e">
        <f>SUM(D5:D35)/30</f>
        <v>#REF!</v>
      </c>
      <c r="E38" s="18"/>
      <c r="F38" s="30"/>
      <c r="G38" s="8"/>
      <c r="H38" s="18">
        <f>SUM(H5:H34)/30</f>
        <v>9.6466666666667145</v>
      </c>
      <c r="I38" s="83" t="e">
        <f>1-(H37/D37)</f>
        <v>#REF!</v>
      </c>
      <c r="J38" s="84" t="e">
        <f>1-(D37/H37)</f>
        <v>#REF!</v>
      </c>
      <c r="L38" s="15"/>
      <c r="M38" s="15"/>
      <c r="N38" s="15"/>
      <c r="O38" s="8"/>
    </row>
    <row r="39" spans="1:21" ht="16.8" x14ac:dyDescent="0.6">
      <c r="C39" s="15" t="s">
        <v>15</v>
      </c>
      <c r="D39" s="26" t="e">
        <f>D37/(30*24)</f>
        <v>#REF!</v>
      </c>
      <c r="E39" s="26"/>
      <c r="F39" s="29"/>
      <c r="G39" s="33"/>
      <c r="H39" s="26">
        <f>H37/(30*24)</f>
        <v>0.40194444444444649</v>
      </c>
      <c r="K39" s="48"/>
      <c r="L39" s="92" t="s">
        <v>120</v>
      </c>
      <c r="M39" s="15"/>
      <c r="N39" s="15"/>
      <c r="O39" s="113"/>
    </row>
    <row r="40" spans="1:21" x14ac:dyDescent="0.55000000000000004">
      <c r="C40" s="15" t="s">
        <v>25</v>
      </c>
      <c r="D40" s="26"/>
      <c r="E40" s="26"/>
      <c r="F40" s="29">
        <v>7.88</v>
      </c>
      <c r="G40" s="33"/>
      <c r="I40" s="146"/>
      <c r="J40" s="18"/>
      <c r="K40" s="81"/>
      <c r="L40" s="82"/>
      <c r="M40" s="81"/>
      <c r="N40" s="7"/>
    </row>
    <row r="41" spans="1:21" x14ac:dyDescent="0.55000000000000004">
      <c r="F41" s="29"/>
      <c r="G41" s="33"/>
    </row>
    <row r="42" spans="1:21" x14ac:dyDescent="0.55000000000000004">
      <c r="C42" s="32" t="s">
        <v>18</v>
      </c>
      <c r="E42" s="13"/>
      <c r="F42" s="29" t="e">
        <f>SUM(F37:F40)</f>
        <v>#REF!</v>
      </c>
      <c r="G42" s="33"/>
      <c r="H42" s="178">
        <f>SUM(H5:H35)</f>
        <v>289.40000000000146</v>
      </c>
    </row>
    <row r="43" spans="1:21" x14ac:dyDescent="0.55000000000000004">
      <c r="L43" s="2">
        <v>59</v>
      </c>
      <c r="M43" s="2">
        <v>4</v>
      </c>
      <c r="N43" s="182">
        <f>(M43/L43)</f>
        <v>6.7796610169491525E-2</v>
      </c>
    </row>
    <row r="46" spans="1:21" x14ac:dyDescent="0.55000000000000004">
      <c r="B46" s="2" t="s">
        <v>105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U46"/>
  <sheetViews>
    <sheetView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3" width="11.41796875" style="2"/>
    <col min="4" max="4" width="14.41796875" style="2" bestFit="1" customWidth="1"/>
    <col min="5" max="5" width="13" style="10" customWidth="1"/>
    <col min="6" max="6" width="11.41796875" style="2" customWidth="1"/>
    <col min="7" max="7" width="11.41796875" style="7" customWidth="1"/>
    <col min="8" max="8" width="14.41796875" style="90" bestFit="1" customWidth="1"/>
    <col min="9" max="9" width="11.41796875" style="10"/>
    <col min="10" max="10" width="12.20703125" style="16" bestFit="1" customWidth="1"/>
    <col min="11" max="19" width="11.41796875" style="2"/>
    <col min="20" max="21" width="11.41796875" style="10"/>
    <col min="22" max="16384" width="11.41796875" style="2"/>
  </cols>
  <sheetData>
    <row r="2" spans="1:21" x14ac:dyDescent="0.55000000000000004">
      <c r="D2" s="150" t="s">
        <v>121</v>
      </c>
      <c r="F2" s="10"/>
      <c r="H2" s="151" t="s">
        <v>73</v>
      </c>
    </row>
    <row r="3" spans="1:21" x14ac:dyDescent="0.55000000000000004">
      <c r="C3" s="15"/>
      <c r="D3" s="153" t="s">
        <v>102</v>
      </c>
      <c r="E3" s="20" t="s">
        <v>21</v>
      </c>
      <c r="F3" s="27">
        <v>0.26190000000000002</v>
      </c>
      <c r="G3" s="188"/>
      <c r="H3" s="152" t="s">
        <v>51</v>
      </c>
      <c r="I3" s="8"/>
      <c r="J3" s="16" t="s">
        <v>88</v>
      </c>
      <c r="Q3" s="15"/>
      <c r="R3" s="16"/>
      <c r="S3" s="8"/>
      <c r="T3" s="8"/>
      <c r="U3" s="2"/>
    </row>
    <row r="4" spans="1:21" ht="14.7" thickBot="1" x14ac:dyDescent="0.6">
      <c r="C4" s="15"/>
      <c r="D4" s="16"/>
      <c r="E4" s="20"/>
      <c r="F4" s="27"/>
      <c r="G4" s="188"/>
      <c r="H4" s="16"/>
      <c r="Q4" s="15"/>
      <c r="R4" s="16"/>
      <c r="S4" s="10"/>
      <c r="U4" s="2"/>
    </row>
    <row r="5" spans="1:21" x14ac:dyDescent="0.55000000000000004">
      <c r="A5" s="12"/>
      <c r="B5" s="118" t="s">
        <v>9</v>
      </c>
      <c r="C5" s="93">
        <v>42186</v>
      </c>
      <c r="D5" s="100" t="e">
        <f>#REF!</f>
        <v>#REF!</v>
      </c>
      <c r="E5" s="96" t="e">
        <f t="shared" ref="E5:E35" si="0">D5/24</f>
        <v>#REF!</v>
      </c>
      <c r="F5" s="97" t="e">
        <f>D5*F3</f>
        <v>#REF!</v>
      </c>
      <c r="G5" s="189" t="s">
        <v>8</v>
      </c>
      <c r="H5" s="94">
        <v>14.299999999999272</v>
      </c>
      <c r="I5" s="101" t="e">
        <f>D5-H5</f>
        <v>#REF!</v>
      </c>
      <c r="J5" s="166" t="e">
        <f>#REF!</f>
        <v>#REF!</v>
      </c>
      <c r="Q5" s="18"/>
      <c r="R5" s="18"/>
      <c r="S5" s="18"/>
      <c r="T5" s="18"/>
      <c r="U5" s="2"/>
    </row>
    <row r="6" spans="1:21" s="68" customFormat="1" x14ac:dyDescent="0.55000000000000004">
      <c r="A6" s="62"/>
      <c r="B6" s="119" t="s">
        <v>10</v>
      </c>
      <c r="C6" s="63">
        <v>42187</v>
      </c>
      <c r="D6" s="87" t="e">
        <f>#REF!</f>
        <v>#REF!</v>
      </c>
      <c r="E6" s="65" t="e">
        <f t="shared" si="0"/>
        <v>#REF!</v>
      </c>
      <c r="F6" s="66" t="e">
        <f>D6*F3</f>
        <v>#REF!</v>
      </c>
      <c r="G6" s="190" t="s">
        <v>9</v>
      </c>
      <c r="H6" s="74">
        <v>14.5</v>
      </c>
      <c r="I6" s="64" t="e">
        <f>D6-H6</f>
        <v>#REF!</v>
      </c>
      <c r="J6" s="167" t="e">
        <f>#REF!</f>
        <v>#REF!</v>
      </c>
      <c r="Q6" s="69"/>
      <c r="R6" s="69"/>
      <c r="S6" s="64"/>
      <c r="T6" s="64"/>
    </row>
    <row r="7" spans="1:21" s="68" customFormat="1" x14ac:dyDescent="0.55000000000000004">
      <c r="A7" s="62"/>
      <c r="B7" s="120" t="s">
        <v>11</v>
      </c>
      <c r="C7" s="55">
        <v>42188</v>
      </c>
      <c r="D7" s="89" t="e">
        <f>#REF!</f>
        <v>#REF!</v>
      </c>
      <c r="E7" s="57" t="e">
        <f t="shared" si="0"/>
        <v>#REF!</v>
      </c>
      <c r="F7" s="170" t="e">
        <f>D7*F3</f>
        <v>#REF!</v>
      </c>
      <c r="G7" s="191" t="s">
        <v>10</v>
      </c>
      <c r="H7" s="73">
        <v>6.2999999999992724</v>
      </c>
      <c r="I7" s="56" t="e">
        <f>D7-H7</f>
        <v>#REF!</v>
      </c>
      <c r="J7" s="168" t="e">
        <f>#REF!</f>
        <v>#REF!</v>
      </c>
      <c r="Q7" s="69"/>
      <c r="R7" s="69"/>
      <c r="S7" s="64"/>
      <c r="T7" s="64"/>
    </row>
    <row r="8" spans="1:21" s="68" customFormat="1" x14ac:dyDescent="0.55000000000000004">
      <c r="A8" s="62"/>
      <c r="B8" s="119" t="s">
        <v>12</v>
      </c>
      <c r="C8" s="63">
        <v>42189</v>
      </c>
      <c r="D8" s="87" t="e">
        <f>#REF!</f>
        <v>#REF!</v>
      </c>
      <c r="E8" s="65" t="e">
        <f t="shared" si="0"/>
        <v>#REF!</v>
      </c>
      <c r="F8" s="66" t="e">
        <f>D8*F3</f>
        <v>#REF!</v>
      </c>
      <c r="G8" s="190" t="s">
        <v>11</v>
      </c>
      <c r="H8" s="74">
        <v>9.2999999999992724</v>
      </c>
      <c r="I8" s="64" t="e">
        <f t="shared" ref="I8" si="1">H8-D8</f>
        <v>#REF!</v>
      </c>
      <c r="J8" s="167" t="e">
        <f>#REF!</f>
        <v>#REF!</v>
      </c>
      <c r="Q8" s="69"/>
      <c r="R8" s="64"/>
      <c r="S8" s="64"/>
      <c r="T8" s="64"/>
    </row>
    <row r="9" spans="1:21" s="68" customFormat="1" x14ac:dyDescent="0.55000000000000004">
      <c r="A9" s="62"/>
      <c r="B9" s="120" t="s">
        <v>13</v>
      </c>
      <c r="C9" s="55">
        <v>42190</v>
      </c>
      <c r="D9" s="89" t="e">
        <f>#REF!</f>
        <v>#REF!</v>
      </c>
      <c r="E9" s="57" t="e">
        <f t="shared" si="0"/>
        <v>#REF!</v>
      </c>
      <c r="F9" s="58" t="e">
        <f>D9*F3</f>
        <v>#REF!</v>
      </c>
      <c r="G9" s="191" t="s">
        <v>12</v>
      </c>
      <c r="H9" s="73">
        <v>13.400000000001455</v>
      </c>
      <c r="I9" s="56" t="e">
        <f>D9-H9</f>
        <v>#REF!</v>
      </c>
      <c r="J9" s="168" t="e">
        <f>#REF!</f>
        <v>#REF!</v>
      </c>
      <c r="Q9" s="64"/>
      <c r="R9" s="69"/>
      <c r="S9" s="64"/>
      <c r="T9" s="64"/>
    </row>
    <row r="10" spans="1:21" s="68" customFormat="1" x14ac:dyDescent="0.55000000000000004">
      <c r="A10" s="62"/>
      <c r="B10" s="119" t="s">
        <v>14</v>
      </c>
      <c r="C10" s="63">
        <v>42191</v>
      </c>
      <c r="D10" s="87" t="e">
        <f>#REF!</f>
        <v>#REF!</v>
      </c>
      <c r="E10" s="65" t="e">
        <f t="shared" si="0"/>
        <v>#REF!</v>
      </c>
      <c r="F10" s="66" t="e">
        <f>D10*F3</f>
        <v>#REF!</v>
      </c>
      <c r="G10" s="190" t="s">
        <v>13</v>
      </c>
      <c r="H10" s="74">
        <v>7.2999999999992724</v>
      </c>
      <c r="I10" s="64" t="e">
        <f>D10-H10</f>
        <v>#REF!</v>
      </c>
      <c r="J10" s="167" t="e">
        <f>#REF!</f>
        <v>#REF!</v>
      </c>
      <c r="Q10" s="69"/>
      <c r="R10" s="69"/>
      <c r="S10" s="64"/>
      <c r="T10" s="64"/>
    </row>
    <row r="11" spans="1:21" s="68" customFormat="1" x14ac:dyDescent="0.55000000000000004">
      <c r="A11" s="62"/>
      <c r="B11" s="120" t="s">
        <v>8</v>
      </c>
      <c r="C11" s="55">
        <v>42192</v>
      </c>
      <c r="D11" s="89" t="e">
        <f>#REF!</f>
        <v>#REF!</v>
      </c>
      <c r="E11" s="57" t="e">
        <f t="shared" si="0"/>
        <v>#REF!</v>
      </c>
      <c r="F11" s="58" t="e">
        <f>D11*F3</f>
        <v>#REF!</v>
      </c>
      <c r="G11" s="191" t="s">
        <v>14</v>
      </c>
      <c r="H11" s="73">
        <v>8.3000000000000007</v>
      </c>
      <c r="I11" s="56" t="e">
        <f>D11-H11</f>
        <v>#REF!</v>
      </c>
      <c r="J11" s="168" t="e">
        <f>#REF!</f>
        <v>#REF!</v>
      </c>
      <c r="Q11" s="70"/>
      <c r="R11" s="69"/>
      <c r="S11" s="64"/>
      <c r="T11" s="64"/>
    </row>
    <row r="12" spans="1:21" s="68" customFormat="1" x14ac:dyDescent="0.55000000000000004">
      <c r="A12" s="62"/>
      <c r="B12" s="119" t="s">
        <v>9</v>
      </c>
      <c r="C12" s="63">
        <v>42193</v>
      </c>
      <c r="D12" s="87" t="e">
        <f>#REF!</f>
        <v>#REF!</v>
      </c>
      <c r="E12" s="65" t="e">
        <f t="shared" si="0"/>
        <v>#REF!</v>
      </c>
      <c r="F12" s="66" t="e">
        <f>D12*F3</f>
        <v>#REF!</v>
      </c>
      <c r="G12" s="190" t="s">
        <v>8</v>
      </c>
      <c r="H12" s="74">
        <v>8.3000000000000007</v>
      </c>
      <c r="I12" s="64" t="e">
        <f t="shared" ref="I12:I32" si="2">D12-H12</f>
        <v>#REF!</v>
      </c>
      <c r="J12" s="167" t="e">
        <f>#REF!</f>
        <v>#REF!</v>
      </c>
      <c r="Q12" s="69"/>
      <c r="R12" s="69"/>
      <c r="S12" s="64"/>
      <c r="T12" s="64"/>
    </row>
    <row r="13" spans="1:21" s="68" customFormat="1" x14ac:dyDescent="0.55000000000000004">
      <c r="A13" s="62"/>
      <c r="B13" s="120" t="s">
        <v>10</v>
      </c>
      <c r="C13" s="55">
        <v>42194</v>
      </c>
      <c r="D13" s="89" t="e">
        <f>#REF!</f>
        <v>#REF!</v>
      </c>
      <c r="E13" s="57" t="e">
        <f t="shared" si="0"/>
        <v>#REF!</v>
      </c>
      <c r="F13" s="170" t="e">
        <f>D13*F3</f>
        <v>#REF!</v>
      </c>
      <c r="G13" s="191" t="s">
        <v>9</v>
      </c>
      <c r="H13" s="73">
        <v>8.3000000000029104</v>
      </c>
      <c r="I13" s="56" t="e">
        <f t="shared" si="2"/>
        <v>#REF!</v>
      </c>
      <c r="J13" s="168" t="e">
        <f>#REF!</f>
        <v>#REF!</v>
      </c>
      <c r="Q13" s="69"/>
      <c r="R13" s="64"/>
      <c r="S13" s="64"/>
      <c r="T13" s="64"/>
    </row>
    <row r="14" spans="1:21" s="68" customFormat="1" x14ac:dyDescent="0.55000000000000004">
      <c r="A14" s="62"/>
      <c r="B14" s="119" t="s">
        <v>11</v>
      </c>
      <c r="C14" s="63">
        <v>42195</v>
      </c>
      <c r="D14" s="87" t="e">
        <f>#REF!</f>
        <v>#REF!</v>
      </c>
      <c r="E14" s="65" t="e">
        <f t="shared" si="0"/>
        <v>#REF!</v>
      </c>
      <c r="F14" s="157" t="e">
        <f>D14*F3</f>
        <v>#REF!</v>
      </c>
      <c r="G14" s="190" t="s">
        <v>10</v>
      </c>
      <c r="H14" s="74">
        <v>7.2000000000007276</v>
      </c>
      <c r="I14" s="64" t="e">
        <f t="shared" si="2"/>
        <v>#REF!</v>
      </c>
      <c r="J14" s="167" t="e">
        <f>#REF!</f>
        <v>#REF!</v>
      </c>
      <c r="Q14" s="69"/>
      <c r="R14" s="64"/>
      <c r="S14" s="64"/>
      <c r="T14" s="64"/>
    </row>
    <row r="15" spans="1:21" s="68" customFormat="1" x14ac:dyDescent="0.55000000000000004">
      <c r="A15" s="62"/>
      <c r="B15" s="120" t="s">
        <v>12</v>
      </c>
      <c r="C15" s="55">
        <v>42196</v>
      </c>
      <c r="D15" s="89" t="e">
        <f>#REF!</f>
        <v>#REF!</v>
      </c>
      <c r="E15" s="57" t="e">
        <f t="shared" si="0"/>
        <v>#REF!</v>
      </c>
      <c r="F15" s="58" t="e">
        <f>D15*F3</f>
        <v>#REF!</v>
      </c>
      <c r="G15" s="191" t="s">
        <v>11</v>
      </c>
      <c r="H15" s="73">
        <v>6.5</v>
      </c>
      <c r="I15" s="56" t="e">
        <f t="shared" si="2"/>
        <v>#REF!</v>
      </c>
      <c r="J15" s="168" t="e">
        <f>#REF!</f>
        <v>#REF!</v>
      </c>
      <c r="Q15" s="69"/>
      <c r="R15" s="64"/>
      <c r="S15" s="64"/>
      <c r="T15" s="64"/>
    </row>
    <row r="16" spans="1:21" s="68" customFormat="1" x14ac:dyDescent="0.55000000000000004">
      <c r="A16" s="62"/>
      <c r="B16" s="119" t="s">
        <v>13</v>
      </c>
      <c r="C16" s="63">
        <v>42197</v>
      </c>
      <c r="D16" s="87" t="e">
        <f>#REF!</f>
        <v>#REF!</v>
      </c>
      <c r="E16" s="65" t="e">
        <f t="shared" si="0"/>
        <v>#REF!</v>
      </c>
      <c r="F16" s="66" t="e">
        <f>D16*F3</f>
        <v>#REF!</v>
      </c>
      <c r="G16" s="190" t="s">
        <v>12</v>
      </c>
      <c r="H16" s="74">
        <v>6.7999999999992724</v>
      </c>
      <c r="I16" s="64" t="e">
        <f t="shared" si="2"/>
        <v>#REF!</v>
      </c>
      <c r="J16" s="167" t="e">
        <f>#REF!</f>
        <v>#REF!</v>
      </c>
      <c r="Q16" s="69"/>
      <c r="R16" s="69"/>
      <c r="S16" s="69"/>
      <c r="T16" s="69"/>
    </row>
    <row r="17" spans="1:21" s="68" customFormat="1" x14ac:dyDescent="0.55000000000000004">
      <c r="A17" s="62"/>
      <c r="B17" s="120" t="s">
        <v>14</v>
      </c>
      <c r="C17" s="55">
        <v>42198</v>
      </c>
      <c r="D17" s="89" t="e">
        <f>#REF!</f>
        <v>#REF!</v>
      </c>
      <c r="E17" s="57" t="e">
        <f t="shared" si="0"/>
        <v>#REF!</v>
      </c>
      <c r="F17" s="58" t="e">
        <f>D17*F3</f>
        <v>#REF!</v>
      </c>
      <c r="G17" s="191" t="s">
        <v>13</v>
      </c>
      <c r="H17" s="73">
        <v>5.2999999999992724</v>
      </c>
      <c r="I17" s="56" t="e">
        <f t="shared" si="2"/>
        <v>#REF!</v>
      </c>
      <c r="J17" s="168" t="e">
        <f>#REF!</f>
        <v>#REF!</v>
      </c>
      <c r="Q17" s="69"/>
      <c r="R17" s="69"/>
      <c r="S17" s="69"/>
      <c r="T17" s="69"/>
    </row>
    <row r="18" spans="1:21" s="68" customFormat="1" x14ac:dyDescent="0.55000000000000004">
      <c r="A18" s="62"/>
      <c r="B18" s="119" t="s">
        <v>8</v>
      </c>
      <c r="C18" s="63">
        <v>42199</v>
      </c>
      <c r="D18" s="87" t="e">
        <f>#REF!</f>
        <v>#REF!</v>
      </c>
      <c r="E18" s="65" t="e">
        <f t="shared" si="0"/>
        <v>#REF!</v>
      </c>
      <c r="F18" s="66" t="e">
        <f>D18*F3</f>
        <v>#REF!</v>
      </c>
      <c r="G18" s="190" t="s">
        <v>14</v>
      </c>
      <c r="H18" s="74">
        <v>7.5999999999985448</v>
      </c>
      <c r="I18" s="64" t="e">
        <f t="shared" si="2"/>
        <v>#REF!</v>
      </c>
      <c r="J18" s="167" t="e">
        <f>#REF!</f>
        <v>#REF!</v>
      </c>
      <c r="Q18" s="69"/>
      <c r="R18" s="69"/>
      <c r="S18" s="69"/>
      <c r="T18" s="69"/>
    </row>
    <row r="19" spans="1:21" x14ac:dyDescent="0.55000000000000004">
      <c r="A19" s="10"/>
      <c r="B19" s="120" t="s">
        <v>9</v>
      </c>
      <c r="C19" s="55">
        <v>42200</v>
      </c>
      <c r="D19" s="89" t="e">
        <f>#REF!</f>
        <v>#REF!</v>
      </c>
      <c r="E19" s="57" t="e">
        <f t="shared" si="0"/>
        <v>#REF!</v>
      </c>
      <c r="F19" s="58" t="e">
        <f>D19*F3</f>
        <v>#REF!</v>
      </c>
      <c r="G19" s="191" t="s">
        <v>8</v>
      </c>
      <c r="H19" s="73">
        <v>7.3000000000029104</v>
      </c>
      <c r="I19" s="56" t="e">
        <f t="shared" si="2"/>
        <v>#REF!</v>
      </c>
      <c r="J19" s="168" t="e">
        <f>#REF!</f>
        <v>#REF!</v>
      </c>
      <c r="Q19" s="16"/>
      <c r="R19" s="18"/>
      <c r="S19" s="16"/>
      <c r="T19" s="16"/>
      <c r="U19" s="2"/>
    </row>
    <row r="20" spans="1:21" x14ac:dyDescent="0.55000000000000004">
      <c r="A20" s="10"/>
      <c r="B20" s="119" t="s">
        <v>10</v>
      </c>
      <c r="C20" s="63">
        <v>42201</v>
      </c>
      <c r="D20" s="87" t="e">
        <f>#REF!</f>
        <v>#REF!</v>
      </c>
      <c r="E20" s="65" t="e">
        <f t="shared" si="0"/>
        <v>#REF!</v>
      </c>
      <c r="F20" s="66" t="e">
        <f>D20*F3</f>
        <v>#REF!</v>
      </c>
      <c r="G20" s="190" t="s">
        <v>9</v>
      </c>
      <c r="H20" s="74">
        <v>6.6999999999970896</v>
      </c>
      <c r="I20" s="64" t="e">
        <f t="shared" si="2"/>
        <v>#REF!</v>
      </c>
      <c r="J20" s="167" t="e">
        <f>#REF!</f>
        <v>#REF!</v>
      </c>
      <c r="Q20" s="16"/>
      <c r="R20" s="16"/>
      <c r="S20" s="18"/>
      <c r="T20" s="16"/>
      <c r="U20" s="2"/>
    </row>
    <row r="21" spans="1:21" x14ac:dyDescent="0.55000000000000004">
      <c r="A21" s="10"/>
      <c r="B21" s="120" t="s">
        <v>11</v>
      </c>
      <c r="C21" s="55">
        <v>42202</v>
      </c>
      <c r="D21" s="89" t="e">
        <f>#REF!</f>
        <v>#REF!</v>
      </c>
      <c r="E21" s="57" t="e">
        <f t="shared" si="0"/>
        <v>#REF!</v>
      </c>
      <c r="F21" s="170" t="e">
        <f>D21*F3</f>
        <v>#REF!</v>
      </c>
      <c r="G21" s="191" t="s">
        <v>10</v>
      </c>
      <c r="H21" s="73">
        <v>7.3</v>
      </c>
      <c r="I21" s="56" t="e">
        <f t="shared" si="2"/>
        <v>#REF!</v>
      </c>
      <c r="J21" s="168" t="e">
        <f>#REF!</f>
        <v>#REF!</v>
      </c>
      <c r="Q21" s="16"/>
      <c r="R21" s="16"/>
      <c r="S21" s="27"/>
      <c r="T21" s="16"/>
      <c r="U21" s="2"/>
    </row>
    <row r="22" spans="1:21" x14ac:dyDescent="0.55000000000000004">
      <c r="A22" s="10"/>
      <c r="B22" s="119" t="s">
        <v>12</v>
      </c>
      <c r="C22" s="63">
        <v>42203</v>
      </c>
      <c r="D22" s="87" t="e">
        <f>#REF!</f>
        <v>#REF!</v>
      </c>
      <c r="E22" s="65" t="e">
        <f t="shared" si="0"/>
        <v>#REF!</v>
      </c>
      <c r="F22" s="66" t="e">
        <f>D22*F3</f>
        <v>#REF!</v>
      </c>
      <c r="G22" s="190" t="s">
        <v>11</v>
      </c>
      <c r="H22" s="74">
        <v>7.3</v>
      </c>
      <c r="I22" s="64" t="e">
        <f t="shared" si="2"/>
        <v>#REF!</v>
      </c>
      <c r="J22" s="167" t="e">
        <f>#REF!</f>
        <v>#REF!</v>
      </c>
      <c r="Q22" s="16"/>
      <c r="R22" s="16"/>
      <c r="S22" s="16"/>
      <c r="T22" s="16"/>
      <c r="U22" s="2"/>
    </row>
    <row r="23" spans="1:21" x14ac:dyDescent="0.55000000000000004">
      <c r="A23" s="10"/>
      <c r="B23" s="120" t="s">
        <v>13</v>
      </c>
      <c r="C23" s="55">
        <v>42204</v>
      </c>
      <c r="D23" s="89" t="e">
        <f>#REF!</f>
        <v>#REF!</v>
      </c>
      <c r="E23" s="57" t="e">
        <f t="shared" si="0"/>
        <v>#REF!</v>
      </c>
      <c r="F23" s="58" t="e">
        <f>D23*F3</f>
        <v>#REF!</v>
      </c>
      <c r="G23" s="191" t="s">
        <v>12</v>
      </c>
      <c r="H23" s="73">
        <v>7.3</v>
      </c>
      <c r="I23" s="56" t="e">
        <f t="shared" si="2"/>
        <v>#REF!</v>
      </c>
      <c r="J23" s="168" t="e">
        <f>#REF!</f>
        <v>#REF!</v>
      </c>
      <c r="Q23" s="18"/>
      <c r="R23" s="16"/>
      <c r="S23" s="16"/>
      <c r="T23" s="16"/>
      <c r="U23" s="2"/>
    </row>
    <row r="24" spans="1:21" x14ac:dyDescent="0.55000000000000004">
      <c r="A24" s="62"/>
      <c r="B24" s="119" t="s">
        <v>14</v>
      </c>
      <c r="C24" s="63">
        <v>42205</v>
      </c>
      <c r="D24" s="87" t="e">
        <f>#REF!</f>
        <v>#REF!</v>
      </c>
      <c r="E24" s="65" t="e">
        <f t="shared" si="0"/>
        <v>#REF!</v>
      </c>
      <c r="F24" s="66" t="e">
        <f>D24*F3</f>
        <v>#REF!</v>
      </c>
      <c r="G24" s="190" t="s">
        <v>13</v>
      </c>
      <c r="H24" s="74">
        <v>6.9</v>
      </c>
      <c r="I24" s="64" t="e">
        <f t="shared" si="2"/>
        <v>#REF!</v>
      </c>
      <c r="J24" s="167" t="e">
        <f>#REF!</f>
        <v>#REF!</v>
      </c>
      <c r="Q24" s="16"/>
      <c r="R24" s="16"/>
      <c r="S24" s="16"/>
      <c r="T24" s="16"/>
      <c r="U24" s="2"/>
    </row>
    <row r="25" spans="1:21" x14ac:dyDescent="0.55000000000000004">
      <c r="A25" s="10"/>
      <c r="B25" s="120" t="s">
        <v>8</v>
      </c>
      <c r="C25" s="55">
        <v>42206</v>
      </c>
      <c r="D25" s="89" t="e">
        <f>#REF!</f>
        <v>#REF!</v>
      </c>
      <c r="E25" s="57" t="e">
        <f t="shared" si="0"/>
        <v>#REF!</v>
      </c>
      <c r="F25" s="58" t="e">
        <f>D25*F3</f>
        <v>#REF!</v>
      </c>
      <c r="G25" s="191" t="s">
        <v>14</v>
      </c>
      <c r="H25" s="73">
        <v>6.9</v>
      </c>
      <c r="I25" s="56" t="e">
        <f t="shared" si="2"/>
        <v>#REF!</v>
      </c>
      <c r="J25" s="168" t="e">
        <f>#REF!</f>
        <v>#REF!</v>
      </c>
      <c r="Q25" s="18"/>
      <c r="R25" s="16"/>
      <c r="S25" s="16"/>
      <c r="T25" s="16"/>
      <c r="U25" s="2"/>
    </row>
    <row r="26" spans="1:21" x14ac:dyDescent="0.55000000000000004">
      <c r="A26" s="10"/>
      <c r="B26" s="119" t="s">
        <v>9</v>
      </c>
      <c r="C26" s="63">
        <v>42207</v>
      </c>
      <c r="D26" s="87" t="e">
        <f>#REF!</f>
        <v>#REF!</v>
      </c>
      <c r="E26" s="65" t="e">
        <f t="shared" si="0"/>
        <v>#REF!</v>
      </c>
      <c r="F26" s="66" t="e">
        <f>D26*F4</f>
        <v>#REF!</v>
      </c>
      <c r="G26" s="190" t="s">
        <v>8</v>
      </c>
      <c r="H26" s="74">
        <v>6.9</v>
      </c>
      <c r="I26" s="64" t="e">
        <f t="shared" si="2"/>
        <v>#REF!</v>
      </c>
      <c r="J26" s="167" t="e">
        <f>#REF!</f>
        <v>#REF!</v>
      </c>
      <c r="Q26" s="16"/>
      <c r="R26" s="16"/>
      <c r="S26" s="16"/>
      <c r="T26" s="16"/>
      <c r="U26" s="2"/>
    </row>
    <row r="27" spans="1:21" x14ac:dyDescent="0.55000000000000004">
      <c r="A27" s="10"/>
      <c r="B27" s="120" t="s">
        <v>10</v>
      </c>
      <c r="C27" s="55">
        <v>42208</v>
      </c>
      <c r="D27" s="89" t="e">
        <f>#REF!</f>
        <v>#REF!</v>
      </c>
      <c r="E27" s="57" t="e">
        <f t="shared" si="0"/>
        <v>#REF!</v>
      </c>
      <c r="F27" s="58" t="e">
        <f>D27*F3</f>
        <v>#REF!</v>
      </c>
      <c r="G27" s="191" t="s">
        <v>9</v>
      </c>
      <c r="H27" s="73">
        <v>6.9</v>
      </c>
      <c r="I27" s="56" t="e">
        <f t="shared" si="2"/>
        <v>#REF!</v>
      </c>
      <c r="J27" s="168" t="e">
        <f>#REF!</f>
        <v>#REF!</v>
      </c>
      <c r="Q27" s="16"/>
      <c r="R27" s="16"/>
      <c r="S27" s="16"/>
      <c r="T27" s="16"/>
      <c r="U27" s="2"/>
    </row>
    <row r="28" spans="1:21" x14ac:dyDescent="0.55000000000000004">
      <c r="A28" s="10"/>
      <c r="B28" s="119" t="s">
        <v>11</v>
      </c>
      <c r="C28" s="63">
        <v>42209</v>
      </c>
      <c r="D28" s="87" t="e">
        <f>#REF!</f>
        <v>#REF!</v>
      </c>
      <c r="E28" s="65" t="e">
        <f t="shared" si="0"/>
        <v>#REF!</v>
      </c>
      <c r="F28" s="66" t="e">
        <f>D28*F3</f>
        <v>#REF!</v>
      </c>
      <c r="G28" s="190" t="s">
        <v>10</v>
      </c>
      <c r="H28" s="74">
        <v>6.9</v>
      </c>
      <c r="I28" s="64" t="e">
        <f t="shared" si="2"/>
        <v>#REF!</v>
      </c>
      <c r="J28" s="167" t="e">
        <f>#REF!</f>
        <v>#REF!</v>
      </c>
      <c r="Q28" s="16"/>
      <c r="R28" s="16"/>
      <c r="S28" s="16"/>
      <c r="T28" s="16"/>
      <c r="U28" s="2"/>
    </row>
    <row r="29" spans="1:21" x14ac:dyDescent="0.55000000000000004">
      <c r="A29" s="10"/>
      <c r="B29" s="120" t="s">
        <v>12</v>
      </c>
      <c r="C29" s="55">
        <v>42210</v>
      </c>
      <c r="D29" s="89" t="e">
        <f>#REF!</f>
        <v>#REF!</v>
      </c>
      <c r="E29" s="57" t="e">
        <f t="shared" si="0"/>
        <v>#REF!</v>
      </c>
      <c r="F29" s="58" t="e">
        <f>D29*F3</f>
        <v>#REF!</v>
      </c>
      <c r="G29" s="191" t="s">
        <v>11</v>
      </c>
      <c r="H29" s="73">
        <v>6.9</v>
      </c>
      <c r="I29" s="56" t="e">
        <f t="shared" si="2"/>
        <v>#REF!</v>
      </c>
      <c r="J29" s="168" t="e">
        <f>#REF!</f>
        <v>#REF!</v>
      </c>
      <c r="Q29" s="16"/>
      <c r="R29" s="16"/>
      <c r="S29" s="16"/>
      <c r="T29" s="16"/>
      <c r="U29" s="2"/>
    </row>
    <row r="30" spans="1:21" x14ac:dyDescent="0.55000000000000004">
      <c r="A30" s="10"/>
      <c r="B30" s="119" t="s">
        <v>13</v>
      </c>
      <c r="C30" s="63">
        <v>42211</v>
      </c>
      <c r="D30" s="87" t="e">
        <f>#REF!</f>
        <v>#REF!</v>
      </c>
      <c r="E30" s="65" t="e">
        <f t="shared" si="0"/>
        <v>#REF!</v>
      </c>
      <c r="F30" s="66" t="e">
        <f>D30*F3</f>
        <v>#REF!</v>
      </c>
      <c r="G30" s="190" t="s">
        <v>12</v>
      </c>
      <c r="H30" s="74">
        <v>6.4</v>
      </c>
      <c r="I30" s="64" t="e">
        <f t="shared" si="2"/>
        <v>#REF!</v>
      </c>
      <c r="J30" s="167" t="e">
        <f>#REF!</f>
        <v>#REF!</v>
      </c>
      <c r="Q30" s="16"/>
      <c r="R30" s="16"/>
      <c r="S30" s="16"/>
      <c r="T30" s="16"/>
      <c r="U30" s="2"/>
    </row>
    <row r="31" spans="1:21" x14ac:dyDescent="0.55000000000000004">
      <c r="A31" s="10"/>
      <c r="B31" s="120" t="s">
        <v>14</v>
      </c>
      <c r="C31" s="55">
        <v>42212</v>
      </c>
      <c r="D31" s="89" t="e">
        <f>#REF!</f>
        <v>#REF!</v>
      </c>
      <c r="E31" s="57" t="e">
        <f t="shared" si="0"/>
        <v>#REF!</v>
      </c>
      <c r="F31" s="58" t="e">
        <f>D31*F3</f>
        <v>#REF!</v>
      </c>
      <c r="G31" s="191" t="s">
        <v>13</v>
      </c>
      <c r="H31" s="73">
        <v>6.4</v>
      </c>
      <c r="I31" s="56" t="e">
        <f t="shared" si="2"/>
        <v>#REF!</v>
      </c>
      <c r="J31" s="168" t="e">
        <f>#REF!</f>
        <v>#REF!</v>
      </c>
      <c r="Q31" s="18"/>
      <c r="R31" s="26"/>
      <c r="S31" s="16"/>
      <c r="T31" s="16"/>
      <c r="U31" s="2"/>
    </row>
    <row r="32" spans="1:21" x14ac:dyDescent="0.55000000000000004">
      <c r="A32" s="10"/>
      <c r="B32" s="119" t="s">
        <v>8</v>
      </c>
      <c r="C32" s="63">
        <v>42213</v>
      </c>
      <c r="D32" s="87" t="e">
        <f>#REF!</f>
        <v>#REF!</v>
      </c>
      <c r="E32" s="65" t="e">
        <f t="shared" si="0"/>
        <v>#REF!</v>
      </c>
      <c r="F32" s="66" t="e">
        <f>D32*F3</f>
        <v>#REF!</v>
      </c>
      <c r="G32" s="190" t="s">
        <v>14</v>
      </c>
      <c r="H32" s="74">
        <v>6.7</v>
      </c>
      <c r="I32" s="64" t="e">
        <f t="shared" si="2"/>
        <v>#REF!</v>
      </c>
      <c r="J32" s="167" t="e">
        <f>#REF!</f>
        <v>#REF!</v>
      </c>
      <c r="Q32" s="16"/>
      <c r="R32" s="16"/>
      <c r="S32" s="16"/>
      <c r="T32" s="16"/>
      <c r="U32" s="2"/>
    </row>
    <row r="33" spans="1:21" x14ac:dyDescent="0.55000000000000004">
      <c r="A33" s="10"/>
      <c r="B33" s="120" t="s">
        <v>9</v>
      </c>
      <c r="C33" s="55">
        <v>42214</v>
      </c>
      <c r="D33" s="89" t="e">
        <f>#REF!</f>
        <v>#REF!</v>
      </c>
      <c r="E33" s="57" t="e">
        <f t="shared" si="0"/>
        <v>#REF!</v>
      </c>
      <c r="F33" s="58" t="e">
        <f>D33*F3</f>
        <v>#REF!</v>
      </c>
      <c r="G33" s="191" t="s">
        <v>8</v>
      </c>
      <c r="H33" s="73">
        <v>6.7</v>
      </c>
      <c r="I33" s="56" t="e">
        <f t="shared" ref="I33:I35" si="3">D33-H33</f>
        <v>#REF!</v>
      </c>
      <c r="J33" s="168" t="e">
        <f>#REF!</f>
        <v>#REF!</v>
      </c>
      <c r="Q33" s="16"/>
      <c r="R33" s="16"/>
      <c r="S33" s="16"/>
      <c r="T33" s="16"/>
      <c r="U33" s="2"/>
    </row>
    <row r="34" spans="1:21" x14ac:dyDescent="0.55000000000000004">
      <c r="A34" s="10"/>
      <c r="B34" s="119" t="s">
        <v>10</v>
      </c>
      <c r="C34" s="63">
        <v>42215</v>
      </c>
      <c r="D34" s="87" t="e">
        <f>#REF!</f>
        <v>#REF!</v>
      </c>
      <c r="E34" s="65" t="e">
        <f t="shared" si="0"/>
        <v>#REF!</v>
      </c>
      <c r="F34" s="157" t="e">
        <f>D34*F3</f>
        <v>#REF!</v>
      </c>
      <c r="G34" s="190" t="s">
        <v>9</v>
      </c>
      <c r="H34" s="74">
        <v>6.7</v>
      </c>
      <c r="I34" s="64" t="e">
        <f t="shared" si="3"/>
        <v>#REF!</v>
      </c>
      <c r="J34" s="167" t="e">
        <f>#REF!</f>
        <v>#REF!</v>
      </c>
      <c r="Q34" s="18"/>
      <c r="R34" s="16"/>
      <c r="S34" s="16"/>
      <c r="T34" s="16"/>
      <c r="U34" s="2"/>
    </row>
    <row r="35" spans="1:21" ht="14.7" thickBot="1" x14ac:dyDescent="0.6">
      <c r="A35" s="10"/>
      <c r="B35" s="121" t="s">
        <v>11</v>
      </c>
      <c r="C35" s="103">
        <v>42216</v>
      </c>
      <c r="D35" s="110" t="e">
        <f>#REF!</f>
        <v>#REF!</v>
      </c>
      <c r="E35" s="106" t="e">
        <f t="shared" si="0"/>
        <v>#REF!</v>
      </c>
      <c r="F35" s="186" t="e">
        <f>D35*F3</f>
        <v>#REF!</v>
      </c>
      <c r="G35" s="196" t="s">
        <v>10</v>
      </c>
      <c r="H35" s="104">
        <v>10.299999999999272</v>
      </c>
      <c r="I35" s="111" t="e">
        <f t="shared" si="3"/>
        <v>#REF!</v>
      </c>
      <c r="J35" s="169" t="e">
        <f>#REF!</f>
        <v>#REF!</v>
      </c>
      <c r="Q35" s="18"/>
      <c r="R35" s="16"/>
      <c r="S35" s="16"/>
      <c r="T35" s="16"/>
      <c r="U35" s="2"/>
    </row>
    <row r="36" spans="1:21" x14ac:dyDescent="0.55000000000000004">
      <c r="A36" s="10"/>
      <c r="B36" s="193"/>
      <c r="C36" s="63"/>
      <c r="D36" s="64"/>
      <c r="E36" s="64"/>
      <c r="F36" s="194"/>
      <c r="G36" s="195"/>
      <c r="H36" s="87"/>
      <c r="I36" s="62"/>
      <c r="J36" s="69"/>
      <c r="R36" s="18"/>
      <c r="S36" s="16"/>
    </row>
    <row r="37" spans="1:21" ht="16.8" x14ac:dyDescent="0.6">
      <c r="A37" s="13"/>
      <c r="B37" s="13"/>
      <c r="C37" s="15" t="s">
        <v>16</v>
      </c>
      <c r="D37" s="18" t="e">
        <f>SUM(D5:D35)</f>
        <v>#REF!</v>
      </c>
      <c r="E37" s="18"/>
      <c r="F37" s="29" t="e">
        <f>SUM(F5:F36)</f>
        <v>#REF!</v>
      </c>
      <c r="G37" s="33"/>
      <c r="H37" s="88">
        <f>SUM(H5:H35)</f>
        <v>243.89999999999858</v>
      </c>
      <c r="I37" s="18" t="e">
        <f>SUM(D37-H37)</f>
        <v>#REF!</v>
      </c>
      <c r="J37" s="18" t="e">
        <f>D37-H37</f>
        <v>#REF!</v>
      </c>
      <c r="L37" s="92" t="s">
        <v>75</v>
      </c>
      <c r="M37" s="15"/>
      <c r="N37" s="15"/>
      <c r="O37" s="113"/>
      <c r="R37" s="18"/>
      <c r="S37" s="16"/>
    </row>
    <row r="38" spans="1:21" x14ac:dyDescent="0.55000000000000004">
      <c r="A38" s="13"/>
      <c r="B38" s="13"/>
      <c r="C38" s="15" t="s">
        <v>7</v>
      </c>
      <c r="D38" s="18" t="e">
        <f>SUM(D5:D35)/31</f>
        <v>#REF!</v>
      </c>
      <c r="E38" s="18"/>
      <c r="F38" s="30"/>
      <c r="G38" s="8"/>
      <c r="H38" s="18">
        <f>SUM(H5:H35)/31</f>
        <v>7.8677419354838252</v>
      </c>
      <c r="I38" s="83" t="e">
        <f>1-(H37/D37)</f>
        <v>#REF!</v>
      </c>
      <c r="J38" s="84" t="e">
        <f>1-(D37/H37)</f>
        <v>#REF!</v>
      </c>
      <c r="L38" s="15"/>
      <c r="M38" s="15"/>
      <c r="N38" s="15"/>
      <c r="O38" s="8"/>
    </row>
    <row r="39" spans="1:21" ht="16.8" x14ac:dyDescent="0.6">
      <c r="C39" s="15" t="s">
        <v>15</v>
      </c>
      <c r="D39" s="26" t="e">
        <f>D37/(31*24)</f>
        <v>#REF!</v>
      </c>
      <c r="E39" s="26"/>
      <c r="F39" s="29"/>
      <c r="G39" s="33"/>
      <c r="H39" s="26">
        <f>H37/(31*24)</f>
        <v>0.3278225806451594</v>
      </c>
      <c r="K39" s="48"/>
      <c r="L39" s="92" t="s">
        <v>122</v>
      </c>
      <c r="M39" s="15"/>
      <c r="N39" s="15"/>
      <c r="O39" s="113"/>
    </row>
    <row r="40" spans="1:21" x14ac:dyDescent="0.55000000000000004">
      <c r="C40" s="15" t="s">
        <v>25</v>
      </c>
      <c r="D40" s="26"/>
      <c r="E40" s="26"/>
      <c r="F40" s="29">
        <v>7.88</v>
      </c>
      <c r="G40" s="33"/>
      <c r="I40" s="146"/>
      <c r="J40" s="18"/>
      <c r="K40" s="81"/>
      <c r="L40" s="82"/>
      <c r="M40" s="81"/>
      <c r="N40" s="7"/>
    </row>
    <row r="41" spans="1:21" x14ac:dyDescent="0.55000000000000004">
      <c r="F41" s="29"/>
      <c r="G41" s="33"/>
    </row>
    <row r="42" spans="1:21" x14ac:dyDescent="0.55000000000000004">
      <c r="C42" s="32" t="s">
        <v>18</v>
      </c>
      <c r="E42" s="13"/>
      <c r="F42" s="29" t="e">
        <f>SUM(F37:F40)</f>
        <v>#REF!</v>
      </c>
      <c r="G42" s="33"/>
      <c r="H42" s="178">
        <f>SUM(H5:H35)</f>
        <v>243.89999999999858</v>
      </c>
    </row>
    <row r="43" spans="1:21" x14ac:dyDescent="0.55000000000000004">
      <c r="L43" s="2">
        <v>59</v>
      </c>
      <c r="M43" s="2">
        <v>4</v>
      </c>
      <c r="N43" s="182">
        <f>(M43/L43)</f>
        <v>6.7796610169491525E-2</v>
      </c>
    </row>
    <row r="46" spans="1:21" x14ac:dyDescent="0.55000000000000004">
      <c r="B46" s="2" t="s">
        <v>105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U21"/>
  <sheetViews>
    <sheetView topLeftCell="A2"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3" width="11.41796875" style="2"/>
    <col min="4" max="4" width="14.41796875" style="2" bestFit="1" customWidth="1"/>
    <col min="5" max="5" width="13" style="10" customWidth="1"/>
    <col min="6" max="6" width="11.41796875" style="2" customWidth="1"/>
    <col min="7" max="7" width="11.41796875" style="7" customWidth="1"/>
    <col min="8" max="8" width="14.41796875" style="90" bestFit="1" customWidth="1"/>
    <col min="9" max="9" width="11.41796875" style="10"/>
    <col min="10" max="10" width="12.20703125" style="16" bestFit="1" customWidth="1"/>
    <col min="11" max="19" width="11.41796875" style="2"/>
    <col min="20" max="21" width="11.41796875" style="10"/>
    <col min="22" max="16384" width="11.41796875" style="2"/>
  </cols>
  <sheetData>
    <row r="2" spans="1:21" x14ac:dyDescent="0.55000000000000004">
      <c r="D2" s="150" t="s">
        <v>123</v>
      </c>
      <c r="F2" s="10"/>
      <c r="H2" s="151" t="s">
        <v>76</v>
      </c>
    </row>
    <row r="3" spans="1:21" x14ac:dyDescent="0.55000000000000004">
      <c r="C3" s="15"/>
      <c r="D3" s="153" t="s">
        <v>102</v>
      </c>
      <c r="E3" s="20" t="s">
        <v>21</v>
      </c>
      <c r="F3" s="27">
        <v>0.26190000000000002</v>
      </c>
      <c r="G3" s="188"/>
      <c r="H3" s="152" t="s">
        <v>51</v>
      </c>
      <c r="I3" s="8"/>
      <c r="J3" s="16" t="s">
        <v>88</v>
      </c>
      <c r="Q3" s="15"/>
      <c r="R3" s="16"/>
      <c r="S3" s="8"/>
      <c r="T3" s="8"/>
      <c r="U3" s="2"/>
    </row>
    <row r="4" spans="1:21" ht="14.7" thickBot="1" x14ac:dyDescent="0.6">
      <c r="C4" s="15"/>
      <c r="D4" s="16"/>
      <c r="E4" s="20"/>
      <c r="F4" s="27"/>
      <c r="G4" s="188"/>
      <c r="H4" s="16"/>
      <c r="Q4" s="15"/>
      <c r="R4" s="16"/>
      <c r="S4" s="10"/>
      <c r="U4" s="2"/>
    </row>
    <row r="5" spans="1:21" x14ac:dyDescent="0.55000000000000004">
      <c r="A5" s="12"/>
      <c r="B5" s="118" t="s">
        <v>12</v>
      </c>
      <c r="C5" s="93">
        <v>42217</v>
      </c>
      <c r="D5" s="100"/>
      <c r="E5" s="96"/>
      <c r="F5" s="97">
        <f>D5*F3</f>
        <v>0</v>
      </c>
      <c r="G5" s="189" t="s">
        <v>8</v>
      </c>
      <c r="H5" s="94"/>
      <c r="I5" s="101"/>
      <c r="J5" s="166"/>
      <c r="Q5" s="18"/>
      <c r="R5" s="18"/>
      <c r="S5" s="18"/>
      <c r="T5" s="18"/>
      <c r="U5" s="2"/>
    </row>
    <row r="6" spans="1:21" s="68" customFormat="1" x14ac:dyDescent="0.55000000000000004">
      <c r="A6" s="62"/>
      <c r="B6" s="119" t="s">
        <v>12</v>
      </c>
      <c r="C6" s="63">
        <v>42224</v>
      </c>
      <c r="D6" s="87"/>
      <c r="E6" s="65"/>
      <c r="F6" s="66">
        <f>D6*F3</f>
        <v>0</v>
      </c>
      <c r="G6" s="190" t="s">
        <v>9</v>
      </c>
      <c r="H6" s="74">
        <v>54</v>
      </c>
      <c r="I6" s="64"/>
      <c r="J6" s="167">
        <v>0.41</v>
      </c>
      <c r="Q6" s="69"/>
      <c r="R6" s="69"/>
      <c r="S6" s="64"/>
      <c r="T6" s="64"/>
    </row>
    <row r="7" spans="1:21" s="68" customFormat="1" x14ac:dyDescent="0.55000000000000004">
      <c r="A7" s="62"/>
      <c r="B7" s="120" t="s">
        <v>12</v>
      </c>
      <c r="C7" s="55">
        <v>42139</v>
      </c>
      <c r="D7" s="89"/>
      <c r="E7" s="57"/>
      <c r="F7" s="170">
        <f>D7*F3</f>
        <v>0</v>
      </c>
      <c r="G7" s="191" t="s">
        <v>10</v>
      </c>
      <c r="H7" s="73">
        <v>61.4</v>
      </c>
      <c r="I7" s="56"/>
      <c r="J7" s="168">
        <v>0.55000000000000004</v>
      </c>
      <c r="Q7" s="69"/>
      <c r="R7" s="69"/>
      <c r="S7" s="64"/>
      <c r="T7" s="64"/>
    </row>
    <row r="8" spans="1:21" s="68" customFormat="1" x14ac:dyDescent="0.55000000000000004">
      <c r="A8" s="62"/>
      <c r="B8" s="119" t="s">
        <v>12</v>
      </c>
      <c r="C8" s="63">
        <v>42238</v>
      </c>
      <c r="D8" s="87"/>
      <c r="E8" s="65"/>
      <c r="F8" s="66">
        <f>D8*F3</f>
        <v>0</v>
      </c>
      <c r="G8" s="190" t="s">
        <v>11</v>
      </c>
      <c r="H8" s="74">
        <v>70.599999999999994</v>
      </c>
      <c r="I8" s="64"/>
      <c r="J8" s="167"/>
      <c r="Q8" s="69"/>
      <c r="R8" s="64"/>
      <c r="S8" s="64"/>
      <c r="T8" s="64"/>
    </row>
    <row r="9" spans="1:21" s="68" customFormat="1" ht="14.7" thickBot="1" x14ac:dyDescent="0.6">
      <c r="A9" s="62"/>
      <c r="B9" s="121" t="s">
        <v>125</v>
      </c>
      <c r="C9" s="103">
        <v>42247</v>
      </c>
      <c r="D9" s="110" t="e">
        <f>#REF!</f>
        <v>#REF!</v>
      </c>
      <c r="E9" s="106"/>
      <c r="F9" s="107" t="e">
        <f>D9*F3</f>
        <v>#REF!</v>
      </c>
      <c r="G9" s="196" t="s">
        <v>12</v>
      </c>
      <c r="H9" s="104">
        <v>59.6</v>
      </c>
      <c r="I9" s="111"/>
      <c r="J9" s="169"/>
      <c r="Q9" s="64"/>
      <c r="R9" s="69"/>
      <c r="S9" s="64"/>
      <c r="T9" s="64"/>
    </row>
    <row r="10" spans="1:21" s="68" customFormat="1" x14ac:dyDescent="0.55000000000000004">
      <c r="A10" s="62"/>
      <c r="B10" s="197"/>
      <c r="C10" s="63"/>
      <c r="D10" s="87"/>
      <c r="E10" s="65"/>
      <c r="F10" s="66"/>
      <c r="G10" s="190"/>
      <c r="H10" s="74"/>
      <c r="I10" s="64"/>
      <c r="J10" s="198"/>
      <c r="Q10" s="69"/>
      <c r="R10" s="69"/>
      <c r="S10" s="64"/>
      <c r="T10" s="64"/>
    </row>
    <row r="11" spans="1:21" s="68" customFormat="1" x14ac:dyDescent="0.55000000000000004">
      <c r="A11" s="62"/>
      <c r="B11" s="197"/>
      <c r="C11" s="63"/>
      <c r="D11" s="87"/>
      <c r="E11" s="65"/>
      <c r="F11" s="66"/>
      <c r="G11" s="190"/>
      <c r="H11" s="74"/>
      <c r="I11" s="64"/>
      <c r="J11" s="198"/>
      <c r="Q11" s="70"/>
      <c r="R11" s="69"/>
      <c r="S11" s="64"/>
      <c r="T11" s="64"/>
    </row>
    <row r="12" spans="1:21" ht="16.8" x14ac:dyDescent="0.6">
      <c r="A12" s="13"/>
      <c r="B12" s="13"/>
      <c r="C12" s="15" t="s">
        <v>16</v>
      </c>
      <c r="D12" s="18" t="e">
        <f>SUM(D5:D11)</f>
        <v>#REF!</v>
      </c>
      <c r="E12" s="18"/>
      <c r="F12" s="29" t="e">
        <f>SUM(F5:F11)</f>
        <v>#REF!</v>
      </c>
      <c r="G12" s="33"/>
      <c r="H12" s="88">
        <f>SUM(H6:H9)</f>
        <v>245.6</v>
      </c>
      <c r="I12" s="18" t="e">
        <f>SUM(D12-H12)</f>
        <v>#REF!</v>
      </c>
      <c r="J12" s="18" t="e">
        <f>D12-H12</f>
        <v>#REF!</v>
      </c>
      <c r="L12" s="92" t="s">
        <v>79</v>
      </c>
      <c r="M12" s="15"/>
      <c r="N12" s="15"/>
      <c r="O12" s="113"/>
      <c r="R12" s="18"/>
      <c r="S12" s="16"/>
    </row>
    <row r="13" spans="1:21" x14ac:dyDescent="0.55000000000000004">
      <c r="A13" s="13"/>
      <c r="B13" s="13"/>
      <c r="C13" s="15" t="s">
        <v>7</v>
      </c>
      <c r="D13" s="18" t="e">
        <f>SUM(D5:D11)/14</f>
        <v>#REF!</v>
      </c>
      <c r="E13" s="18"/>
      <c r="F13" s="30"/>
      <c r="G13" s="8"/>
      <c r="H13" s="18">
        <f>SUM(H6:H7)/14</f>
        <v>8.2428571428571438</v>
      </c>
      <c r="I13" s="83" t="e">
        <f>1-(H12/D12)</f>
        <v>#REF!</v>
      </c>
      <c r="J13" s="84" t="e">
        <f>1-(D12/H12)</f>
        <v>#REF!</v>
      </c>
      <c r="L13" s="15"/>
      <c r="M13" s="15"/>
      <c r="N13" s="15"/>
      <c r="O13" s="8"/>
    </row>
    <row r="14" spans="1:21" ht="16.8" x14ac:dyDescent="0.6">
      <c r="C14" s="15" t="s">
        <v>15</v>
      </c>
      <c r="D14" s="26" t="e">
        <f>D12/(14*24)</f>
        <v>#REF!</v>
      </c>
      <c r="E14" s="26"/>
      <c r="F14" s="29"/>
      <c r="G14" s="33"/>
      <c r="H14" s="26">
        <f>H12/(14*24)</f>
        <v>0.73095238095238091</v>
      </c>
      <c r="K14" s="48"/>
      <c r="L14" s="92" t="s">
        <v>124</v>
      </c>
      <c r="M14" s="15"/>
      <c r="N14" s="15"/>
      <c r="O14" s="113"/>
    </row>
    <row r="15" spans="1:21" x14ac:dyDescent="0.55000000000000004">
      <c r="C15" s="15" t="s">
        <v>25</v>
      </c>
      <c r="D15" s="26"/>
      <c r="E15" s="26"/>
      <c r="F15" s="29">
        <v>7.88</v>
      </c>
      <c r="G15" s="33"/>
      <c r="I15" s="146"/>
      <c r="J15" s="18"/>
      <c r="K15" s="81"/>
      <c r="L15" s="82"/>
      <c r="M15" s="81"/>
      <c r="N15" s="7"/>
    </row>
    <row r="16" spans="1:21" x14ac:dyDescent="0.55000000000000004">
      <c r="F16" s="29"/>
      <c r="G16" s="33"/>
    </row>
    <row r="17" spans="2:14" x14ac:dyDescent="0.55000000000000004">
      <c r="C17" s="32" t="s">
        <v>18</v>
      </c>
      <c r="E17" s="13"/>
      <c r="F17" s="29" t="e">
        <f>SUM(F12:F15)</f>
        <v>#REF!</v>
      </c>
      <c r="G17" s="33"/>
      <c r="H17" s="178"/>
    </row>
    <row r="18" spans="2:14" x14ac:dyDescent="0.55000000000000004">
      <c r="N18" s="182"/>
    </row>
    <row r="21" spans="2:14" x14ac:dyDescent="0.55000000000000004">
      <c r="B21" s="2" t="s">
        <v>105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U17"/>
  <sheetViews>
    <sheetView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3" width="11.41796875" style="2"/>
    <col min="4" max="4" width="14.41796875" style="2" bestFit="1" customWidth="1"/>
    <col min="5" max="5" width="13" style="10" customWidth="1"/>
    <col min="6" max="6" width="11.41796875" style="2" customWidth="1"/>
    <col min="7" max="7" width="11.41796875" style="7" customWidth="1"/>
    <col min="8" max="8" width="14.41796875" style="90" bestFit="1" customWidth="1"/>
    <col min="9" max="9" width="11.41796875" style="10"/>
    <col min="10" max="10" width="12.20703125" style="16" bestFit="1" customWidth="1"/>
    <col min="11" max="19" width="11.41796875" style="2"/>
    <col min="20" max="21" width="11.41796875" style="10"/>
    <col min="22" max="16384" width="11.41796875" style="2"/>
  </cols>
  <sheetData>
    <row r="2" spans="1:21" x14ac:dyDescent="0.55000000000000004">
      <c r="D2" s="150" t="s">
        <v>126</v>
      </c>
      <c r="F2" s="10"/>
      <c r="H2" s="151" t="s">
        <v>82</v>
      </c>
    </row>
    <row r="3" spans="1:21" x14ac:dyDescent="0.55000000000000004">
      <c r="C3" s="15"/>
      <c r="D3" s="153" t="s">
        <v>102</v>
      </c>
      <c r="E3" s="20" t="s">
        <v>21</v>
      </c>
      <c r="F3" s="27">
        <v>0.26190000000000002</v>
      </c>
      <c r="G3" s="188"/>
      <c r="H3" s="152" t="s">
        <v>51</v>
      </c>
      <c r="I3" s="8"/>
      <c r="J3" s="16" t="s">
        <v>88</v>
      </c>
      <c r="Q3" s="15"/>
      <c r="R3" s="16"/>
      <c r="S3" s="8"/>
      <c r="T3" s="8"/>
      <c r="U3" s="2"/>
    </row>
    <row r="4" spans="1:21" ht="14.7" thickBot="1" x14ac:dyDescent="0.6">
      <c r="C4" s="15"/>
      <c r="D4" s="16"/>
      <c r="E4" s="20"/>
      <c r="F4" s="27"/>
      <c r="G4" s="188"/>
      <c r="H4" s="16"/>
      <c r="Q4" s="15"/>
      <c r="R4" s="16"/>
      <c r="S4" s="10"/>
      <c r="U4" s="2"/>
    </row>
    <row r="5" spans="1:21" s="68" customFormat="1" ht="14.7" thickBot="1" x14ac:dyDescent="0.6">
      <c r="A5" s="62"/>
      <c r="B5" s="199" t="s">
        <v>9</v>
      </c>
      <c r="C5" s="200">
        <v>42277</v>
      </c>
      <c r="D5" s="201" t="e">
        <f>#REF!</f>
        <v>#REF!</v>
      </c>
      <c r="E5" s="202"/>
      <c r="F5" s="203" t="e">
        <f>D5*F3</f>
        <v>#REF!</v>
      </c>
      <c r="G5" s="204" t="s">
        <v>12</v>
      </c>
      <c r="H5" s="205">
        <v>246.8</v>
      </c>
      <c r="I5" s="206"/>
      <c r="J5" s="207"/>
      <c r="Q5" s="64"/>
      <c r="R5" s="69"/>
      <c r="S5" s="64"/>
      <c r="T5" s="64"/>
    </row>
    <row r="6" spans="1:21" s="68" customFormat="1" x14ac:dyDescent="0.55000000000000004">
      <c r="A6" s="62"/>
      <c r="B6" s="197"/>
      <c r="C6" s="63"/>
      <c r="D6" s="87"/>
      <c r="E6" s="65"/>
      <c r="F6" s="66"/>
      <c r="G6" s="190"/>
      <c r="H6" s="74"/>
      <c r="I6" s="64"/>
      <c r="J6" s="198"/>
      <c r="Q6" s="69"/>
      <c r="R6" s="69"/>
      <c r="S6" s="64"/>
      <c r="T6" s="64"/>
    </row>
    <row r="7" spans="1:21" s="68" customFormat="1" x14ac:dyDescent="0.55000000000000004">
      <c r="A7" s="62"/>
      <c r="B7" s="197"/>
      <c r="C7" s="63"/>
      <c r="D7" s="87"/>
      <c r="E7" s="65"/>
      <c r="F7" s="66"/>
      <c r="G7" s="190"/>
      <c r="H7" s="74"/>
      <c r="I7" s="64"/>
      <c r="J7" s="198"/>
      <c r="Q7" s="70"/>
      <c r="R7" s="69"/>
      <c r="S7" s="64"/>
      <c r="T7" s="64"/>
    </row>
    <row r="8" spans="1:21" ht="16.8" x14ac:dyDescent="0.6">
      <c r="A8" s="13"/>
      <c r="B8" s="13"/>
      <c r="C8" s="15" t="s">
        <v>16</v>
      </c>
      <c r="D8" s="18" t="e">
        <f>SUM(D5:D7)</f>
        <v>#REF!</v>
      </c>
      <c r="E8" s="18"/>
      <c r="F8" s="29" t="e">
        <f>SUM(F5:F7)</f>
        <v>#REF!</v>
      </c>
      <c r="G8" s="33"/>
      <c r="H8" s="88">
        <f>SUM(H5:H5)</f>
        <v>246.8</v>
      </c>
      <c r="I8" s="18" t="e">
        <f>SUM(D8-H8)</f>
        <v>#REF!</v>
      </c>
      <c r="J8" s="18" t="e">
        <f>D8-H8</f>
        <v>#REF!</v>
      </c>
      <c r="L8" s="92" t="s">
        <v>81</v>
      </c>
      <c r="M8" s="15"/>
      <c r="N8" s="15"/>
      <c r="O8" s="113"/>
      <c r="R8" s="18"/>
      <c r="S8" s="16"/>
    </row>
    <row r="9" spans="1:21" x14ac:dyDescent="0.55000000000000004">
      <c r="A9" s="13"/>
      <c r="B9" s="13"/>
      <c r="C9" s="15" t="s">
        <v>7</v>
      </c>
      <c r="D9" s="18" t="e">
        <f>SUM(D5:D7)/31</f>
        <v>#REF!</v>
      </c>
      <c r="E9" s="18"/>
      <c r="F9" s="30"/>
      <c r="G9" s="8"/>
      <c r="H9" s="18">
        <f>SUM(H5)/30</f>
        <v>8.2266666666666666</v>
      </c>
      <c r="I9" s="83" t="e">
        <f>1-(H8/D8)</f>
        <v>#REF!</v>
      </c>
      <c r="J9" s="84" t="e">
        <f>1-(D8/H8)</f>
        <v>#REF!</v>
      </c>
      <c r="L9" s="15"/>
      <c r="M9" s="15"/>
      <c r="N9" s="15"/>
      <c r="O9" s="8"/>
    </row>
    <row r="10" spans="1:21" ht="16.8" x14ac:dyDescent="0.6">
      <c r="C10" s="15" t="s">
        <v>15</v>
      </c>
      <c r="D10" s="26" t="e">
        <f>D8/(31*24)</f>
        <v>#REF!</v>
      </c>
      <c r="E10" s="26"/>
      <c r="F10" s="29"/>
      <c r="G10" s="33"/>
      <c r="H10" s="26">
        <f>H8/(31*24)</f>
        <v>0.33172043010752689</v>
      </c>
      <c r="K10" s="48"/>
      <c r="L10" s="92" t="s">
        <v>127</v>
      </c>
      <c r="M10" s="15"/>
      <c r="N10" s="15"/>
      <c r="O10" s="113"/>
    </row>
    <row r="11" spans="1:21" x14ac:dyDescent="0.55000000000000004">
      <c r="C11" s="15" t="s">
        <v>25</v>
      </c>
      <c r="D11" s="26"/>
      <c r="E11" s="26"/>
      <c r="F11" s="29">
        <v>7.88</v>
      </c>
      <c r="G11" s="33"/>
      <c r="I11" s="146"/>
      <c r="J11" s="18"/>
      <c r="K11" s="81"/>
      <c r="L11" s="82"/>
      <c r="M11" s="81"/>
      <c r="N11" s="7"/>
    </row>
    <row r="12" spans="1:21" x14ac:dyDescent="0.55000000000000004">
      <c r="F12" s="29"/>
      <c r="G12" s="33"/>
    </row>
    <row r="13" spans="1:21" x14ac:dyDescent="0.55000000000000004">
      <c r="C13" s="32" t="s">
        <v>18</v>
      </c>
      <c r="E13" s="13"/>
      <c r="F13" s="29" t="e">
        <f>SUM(F8:F11)</f>
        <v>#REF!</v>
      </c>
      <c r="G13" s="33"/>
      <c r="H13" s="178"/>
    </row>
    <row r="14" spans="1:21" x14ac:dyDescent="0.55000000000000004">
      <c r="N14" s="182"/>
    </row>
    <row r="17" spans="2:2" x14ac:dyDescent="0.55000000000000004">
      <c r="B17" s="2" t="s">
        <v>105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U17"/>
  <sheetViews>
    <sheetView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3" width="11.41796875" style="2"/>
    <col min="4" max="4" width="14.41796875" style="2" bestFit="1" customWidth="1"/>
    <col min="5" max="5" width="13" style="10" customWidth="1"/>
    <col min="6" max="7" width="11.41796875" style="10" customWidth="1"/>
    <col min="8" max="8" width="14.41796875" style="90" bestFit="1" customWidth="1"/>
    <col min="9" max="9" width="11.41796875" style="10"/>
    <col min="10" max="10" width="12.20703125" style="16" bestFit="1" customWidth="1"/>
    <col min="11" max="19" width="11.41796875" style="2"/>
    <col min="20" max="21" width="11.41796875" style="10"/>
    <col min="22" max="16384" width="11.41796875" style="2"/>
  </cols>
  <sheetData>
    <row r="2" spans="1:21" x14ac:dyDescent="0.55000000000000004">
      <c r="D2" s="150" t="s">
        <v>128</v>
      </c>
      <c r="H2" s="151" t="s">
        <v>89</v>
      </c>
    </row>
    <row r="3" spans="1:21" x14ac:dyDescent="0.55000000000000004">
      <c r="C3" s="15"/>
      <c r="D3" s="153" t="s">
        <v>102</v>
      </c>
      <c r="E3" s="20" t="s">
        <v>21</v>
      </c>
      <c r="F3" s="27">
        <v>0.26190000000000002</v>
      </c>
      <c r="G3" s="27"/>
      <c r="H3" s="152" t="s">
        <v>51</v>
      </c>
      <c r="I3" s="8"/>
      <c r="J3" s="16" t="s">
        <v>88</v>
      </c>
      <c r="Q3" s="15"/>
      <c r="R3" s="16"/>
      <c r="S3" s="8"/>
      <c r="T3" s="8"/>
      <c r="U3" s="2"/>
    </row>
    <row r="4" spans="1:21" ht="14.7" thickBot="1" x14ac:dyDescent="0.6">
      <c r="C4" s="15"/>
      <c r="D4" s="16"/>
      <c r="E4" s="20"/>
      <c r="F4" s="27"/>
      <c r="G4" s="27"/>
      <c r="H4" s="16"/>
      <c r="Q4" s="15"/>
      <c r="R4" s="16"/>
      <c r="S4" s="10"/>
      <c r="U4" s="2"/>
    </row>
    <row r="5" spans="1:21" s="68" customFormat="1" ht="14.7" thickBot="1" x14ac:dyDescent="0.6">
      <c r="A5" s="62"/>
      <c r="B5" s="199"/>
      <c r="C5" s="200"/>
      <c r="D5" s="210" t="e">
        <f>#REF!</f>
        <v>#REF!</v>
      </c>
      <c r="E5" s="202"/>
      <c r="F5" s="211" t="e">
        <f>D5*F3</f>
        <v>#REF!</v>
      </c>
      <c r="G5" s="212" t="s">
        <v>12</v>
      </c>
      <c r="H5" s="213">
        <v>246.8</v>
      </c>
      <c r="I5" s="206"/>
      <c r="J5" s="207"/>
      <c r="Q5" s="64"/>
      <c r="R5" s="69"/>
      <c r="S5" s="64"/>
      <c r="T5" s="64"/>
    </row>
    <row r="6" spans="1:21" s="68" customFormat="1" x14ac:dyDescent="0.55000000000000004">
      <c r="A6" s="62"/>
      <c r="B6" s="197"/>
      <c r="C6" s="63"/>
      <c r="D6" s="87"/>
      <c r="E6" s="65"/>
      <c r="F6" s="67"/>
      <c r="G6" s="175"/>
      <c r="H6" s="74"/>
      <c r="I6" s="64"/>
      <c r="J6" s="198"/>
      <c r="Q6" s="69"/>
      <c r="R6" s="69"/>
      <c r="S6" s="64"/>
      <c r="T6" s="64"/>
    </row>
    <row r="7" spans="1:21" s="68" customFormat="1" x14ac:dyDescent="0.55000000000000004">
      <c r="A7" s="62"/>
      <c r="B7" s="197"/>
      <c r="C7" s="63"/>
      <c r="D7" s="87"/>
      <c r="E7" s="65"/>
      <c r="F7" s="67"/>
      <c r="G7" s="175"/>
      <c r="H7" s="74"/>
      <c r="I7" s="64"/>
      <c r="J7" s="198"/>
      <c r="Q7" s="70"/>
      <c r="R7" s="69"/>
      <c r="S7" s="64"/>
      <c r="T7" s="64"/>
    </row>
    <row r="8" spans="1:21" ht="16.8" x14ac:dyDescent="0.6">
      <c r="A8" s="13"/>
      <c r="B8" s="13"/>
      <c r="C8" s="15" t="s">
        <v>16</v>
      </c>
      <c r="D8" s="18" t="e">
        <f>SUM(D5:D7)</f>
        <v>#REF!</v>
      </c>
      <c r="E8" s="18"/>
      <c r="F8" s="51" t="e">
        <f>SUM(F5:F7)</f>
        <v>#REF!</v>
      </c>
      <c r="G8" s="51"/>
      <c r="H8" s="88">
        <f>SUM(H5:H5)</f>
        <v>246.8</v>
      </c>
      <c r="I8" s="18" t="e">
        <f>SUM(D8-H8)</f>
        <v>#REF!</v>
      </c>
      <c r="J8" s="18" t="e">
        <f>D8-H8</f>
        <v>#REF!</v>
      </c>
      <c r="L8" s="92" t="s">
        <v>92</v>
      </c>
      <c r="M8" s="15"/>
      <c r="N8" s="15"/>
      <c r="O8" s="113"/>
      <c r="R8" s="18"/>
      <c r="S8" s="16"/>
    </row>
    <row r="9" spans="1:21" x14ac:dyDescent="0.55000000000000004">
      <c r="A9" s="13"/>
      <c r="B9" s="13"/>
      <c r="C9" s="15" t="s">
        <v>7</v>
      </c>
      <c r="D9" s="18" t="e">
        <f>SUM(D5:D7)/31</f>
        <v>#REF!</v>
      </c>
      <c r="E9" s="18"/>
      <c r="F9" s="16"/>
      <c r="G9" s="16"/>
      <c r="H9" s="18">
        <f>SUM(H5)/30</f>
        <v>8.2266666666666666</v>
      </c>
      <c r="I9" s="83" t="e">
        <f>1-(H8/D8)</f>
        <v>#REF!</v>
      </c>
      <c r="J9" s="84" t="e">
        <f>1-(D8/H8)</f>
        <v>#REF!</v>
      </c>
      <c r="L9" s="15"/>
      <c r="M9" s="15"/>
      <c r="N9" s="15"/>
      <c r="O9" s="8"/>
    </row>
    <row r="10" spans="1:21" ht="16.8" x14ac:dyDescent="0.6">
      <c r="C10" s="15" t="s">
        <v>15</v>
      </c>
      <c r="D10" s="26" t="e">
        <f>D8/(31*24)</f>
        <v>#REF!</v>
      </c>
      <c r="E10" s="26"/>
      <c r="F10" s="51"/>
      <c r="G10" s="51"/>
      <c r="H10" s="26">
        <f>H8/(31*24)</f>
        <v>0.33172043010752689</v>
      </c>
      <c r="K10" s="48"/>
      <c r="L10" s="92" t="s">
        <v>129</v>
      </c>
      <c r="M10" s="15"/>
      <c r="N10" s="15"/>
      <c r="O10" s="113"/>
    </row>
    <row r="11" spans="1:21" x14ac:dyDescent="0.55000000000000004">
      <c r="C11" s="15" t="s">
        <v>25</v>
      </c>
      <c r="D11" s="26"/>
      <c r="E11" s="26"/>
      <c r="F11" s="51">
        <v>7.88</v>
      </c>
      <c r="G11" s="51"/>
      <c r="I11" s="146"/>
      <c r="J11" s="18"/>
      <c r="K11" s="81"/>
      <c r="L11" s="82"/>
      <c r="M11" s="81"/>
      <c r="N11" s="7"/>
    </row>
    <row r="12" spans="1:21" x14ac:dyDescent="0.55000000000000004">
      <c r="F12" s="51"/>
      <c r="G12" s="51"/>
    </row>
    <row r="13" spans="1:21" x14ac:dyDescent="0.55000000000000004">
      <c r="C13" s="32" t="s">
        <v>18</v>
      </c>
      <c r="E13" s="13"/>
      <c r="F13" s="51" t="e">
        <f>SUM(F8:F11)</f>
        <v>#REF!</v>
      </c>
      <c r="G13" s="51"/>
      <c r="H13" s="178"/>
    </row>
    <row r="14" spans="1:21" x14ac:dyDescent="0.55000000000000004">
      <c r="N14" s="182"/>
    </row>
    <row r="17" spans="2:2" x14ac:dyDescent="0.55000000000000004">
      <c r="B17" s="2" t="s">
        <v>105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U20"/>
  <sheetViews>
    <sheetView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3" width="11.41796875" style="2"/>
    <col min="4" max="4" width="14.41796875" style="2" bestFit="1" customWidth="1"/>
    <col min="5" max="5" width="13" style="10" customWidth="1"/>
    <col min="6" max="7" width="11.41796875" style="10" customWidth="1"/>
    <col min="8" max="8" width="14.41796875" style="90" bestFit="1" customWidth="1"/>
    <col min="9" max="9" width="11.41796875" style="10"/>
    <col min="10" max="10" width="12.20703125" style="16" bestFit="1" customWidth="1"/>
    <col min="11" max="19" width="11.41796875" style="2"/>
    <col min="20" max="21" width="11.41796875" style="10"/>
    <col min="22" max="16384" width="11.41796875" style="2"/>
  </cols>
  <sheetData>
    <row r="2" spans="1:21" x14ac:dyDescent="0.55000000000000004">
      <c r="D2" s="150" t="s">
        <v>130</v>
      </c>
      <c r="H2" s="151" t="s">
        <v>93</v>
      </c>
    </row>
    <row r="3" spans="1:21" x14ac:dyDescent="0.55000000000000004">
      <c r="C3" s="15"/>
      <c r="D3" s="153" t="s">
        <v>102</v>
      </c>
      <c r="E3" s="20" t="s">
        <v>21</v>
      </c>
      <c r="F3" s="27">
        <v>0.26190000000000002</v>
      </c>
      <c r="G3" s="27"/>
      <c r="H3" s="152" t="s">
        <v>51</v>
      </c>
      <c r="I3" s="8"/>
      <c r="J3" s="16" t="s">
        <v>88</v>
      </c>
      <c r="Q3" s="15"/>
      <c r="R3" s="16"/>
      <c r="S3" s="8"/>
      <c r="T3" s="8"/>
      <c r="U3" s="2"/>
    </row>
    <row r="4" spans="1:21" ht="14.7" thickBot="1" x14ac:dyDescent="0.6">
      <c r="C4" s="15"/>
      <c r="D4" s="16"/>
      <c r="E4" s="20"/>
      <c r="F4" s="27"/>
      <c r="G4" s="27"/>
      <c r="H4" s="16"/>
      <c r="Q4" s="15"/>
      <c r="R4" s="16"/>
      <c r="S4" s="10"/>
      <c r="U4" s="2"/>
    </row>
    <row r="5" spans="1:21" s="68" customFormat="1" ht="14.7" thickBot="1" x14ac:dyDescent="0.6">
      <c r="A5" s="62"/>
      <c r="B5" s="199"/>
      <c r="C5" s="200"/>
      <c r="D5" s="210" t="e">
        <f>#REF!</f>
        <v>#REF!</v>
      </c>
      <c r="E5" s="202"/>
      <c r="F5" s="211" t="e">
        <f>D5*F3</f>
        <v>#REF!</v>
      </c>
      <c r="G5" s="212" t="s">
        <v>12</v>
      </c>
      <c r="H5" s="213">
        <v>246.8</v>
      </c>
      <c r="I5" s="206"/>
      <c r="J5" s="207"/>
      <c r="Q5" s="64"/>
      <c r="R5" s="69"/>
      <c r="S5" s="64"/>
      <c r="T5" s="64"/>
    </row>
    <row r="6" spans="1:21" s="68" customFormat="1" x14ac:dyDescent="0.55000000000000004">
      <c r="A6" s="62"/>
      <c r="B6" s="197"/>
      <c r="C6" s="63"/>
      <c r="D6" s="87"/>
      <c r="E6" s="65"/>
      <c r="F6" s="67"/>
      <c r="G6" s="175"/>
      <c r="H6" s="74"/>
      <c r="I6" s="64"/>
      <c r="J6" s="198"/>
      <c r="Q6" s="69"/>
      <c r="R6" s="69"/>
      <c r="S6" s="64"/>
      <c r="T6" s="64"/>
    </row>
    <row r="7" spans="1:21" s="68" customFormat="1" x14ac:dyDescent="0.55000000000000004">
      <c r="A7" s="62"/>
      <c r="B7" s="197"/>
      <c r="C7" s="63"/>
      <c r="D7" s="87"/>
      <c r="E7" s="65"/>
      <c r="F7" s="67"/>
      <c r="G7" s="175"/>
      <c r="H7" s="74"/>
      <c r="I7" s="64"/>
      <c r="J7" s="198"/>
      <c r="Q7" s="70"/>
      <c r="R7" s="69"/>
      <c r="S7" s="64"/>
      <c r="T7" s="64"/>
    </row>
    <row r="8" spans="1:21" ht="16.8" x14ac:dyDescent="0.6">
      <c r="A8" s="13"/>
      <c r="B8" s="13"/>
      <c r="C8" s="15" t="s">
        <v>16</v>
      </c>
      <c r="D8" s="18" t="e">
        <f>D5</f>
        <v>#REF!</v>
      </c>
      <c r="E8" s="18"/>
      <c r="F8" s="51" t="e">
        <f>SUM(F5:F7)</f>
        <v>#REF!</v>
      </c>
      <c r="G8" s="51"/>
      <c r="H8" s="88">
        <v>312.7</v>
      </c>
      <c r="I8" s="18" t="e">
        <f>SUM(D8-H8)</f>
        <v>#REF!</v>
      </c>
      <c r="J8" s="18">
        <v>50</v>
      </c>
      <c r="L8" s="92" t="s">
        <v>96</v>
      </c>
      <c r="M8" s="15"/>
      <c r="N8" s="15"/>
      <c r="O8" s="113"/>
      <c r="R8" s="18"/>
      <c r="S8" s="16"/>
    </row>
    <row r="9" spans="1:21" x14ac:dyDescent="0.55000000000000004">
      <c r="A9" s="13"/>
      <c r="B9" s="13"/>
      <c r="C9" s="15" t="s">
        <v>7</v>
      </c>
      <c r="D9" s="18" t="e">
        <f>SUM(D5:D7)/31</f>
        <v>#REF!</v>
      </c>
      <c r="E9" s="18"/>
      <c r="F9" s="16"/>
      <c r="G9" s="16"/>
      <c r="H9" s="18">
        <f>SUM(H5)/30</f>
        <v>8.2266666666666666</v>
      </c>
      <c r="I9" s="83" t="e">
        <f>1-(H8/D8)</f>
        <v>#REF!</v>
      </c>
      <c r="J9" s="84" t="e">
        <f>1-(D8/H8)</f>
        <v>#REF!</v>
      </c>
      <c r="L9" s="15"/>
      <c r="M9" s="15"/>
      <c r="N9" s="15"/>
      <c r="O9" s="8"/>
    </row>
    <row r="10" spans="1:21" ht="16.8" x14ac:dyDescent="0.6">
      <c r="C10" s="15" t="s">
        <v>15</v>
      </c>
      <c r="D10" s="26" t="e">
        <f>D8/(31*24)</f>
        <v>#REF!</v>
      </c>
      <c r="E10" s="26"/>
      <c r="F10" s="51"/>
      <c r="G10" s="51"/>
      <c r="H10" s="26">
        <f>H8/(31*24)</f>
        <v>0.42029569892473118</v>
      </c>
      <c r="K10" s="48"/>
      <c r="L10" s="92" t="s">
        <v>131</v>
      </c>
      <c r="M10" s="15"/>
      <c r="N10" s="15"/>
      <c r="O10" s="113"/>
    </row>
    <row r="11" spans="1:21" x14ac:dyDescent="0.55000000000000004">
      <c r="C11" s="15" t="s">
        <v>25</v>
      </c>
      <c r="D11" s="26"/>
      <c r="E11" s="26"/>
      <c r="F11" s="51">
        <v>7.88</v>
      </c>
      <c r="G11" s="51"/>
      <c r="I11" s="146"/>
      <c r="J11" s="18"/>
      <c r="K11" s="81"/>
      <c r="L11" s="82"/>
      <c r="M11" s="81"/>
      <c r="N11" s="7"/>
    </row>
    <row r="12" spans="1:21" x14ac:dyDescent="0.55000000000000004">
      <c r="F12" s="51"/>
      <c r="G12" s="51"/>
    </row>
    <row r="13" spans="1:21" x14ac:dyDescent="0.55000000000000004">
      <c r="C13" s="32" t="s">
        <v>18</v>
      </c>
      <c r="E13" s="13"/>
      <c r="F13" s="51" t="e">
        <f>SUM(F8:F11)</f>
        <v>#REF!</v>
      </c>
      <c r="G13" s="51"/>
      <c r="H13" s="178"/>
    </row>
    <row r="14" spans="1:21" x14ac:dyDescent="0.55000000000000004">
      <c r="N14" s="182"/>
    </row>
    <row r="17" spans="2:4" x14ac:dyDescent="0.55000000000000004">
      <c r="B17" s="2" t="s">
        <v>105</v>
      </c>
    </row>
    <row r="20" spans="2:4" x14ac:dyDescent="0.55000000000000004">
      <c r="B20" s="2" t="s">
        <v>132</v>
      </c>
      <c r="D20" s="2">
        <v>29822.3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U32"/>
  <sheetViews>
    <sheetView zoomScale="90" zoomScaleNormal="90" workbookViewId="0">
      <selection activeCell="F38" sqref="F38:G38"/>
    </sheetView>
  </sheetViews>
  <sheetFormatPr baseColWidth="10" defaultColWidth="11.41796875" defaultRowHeight="14.4" x14ac:dyDescent="0.55000000000000004"/>
  <cols>
    <col min="1" max="3" width="11.41796875" style="2"/>
    <col min="4" max="4" width="14.41796875" style="2" bestFit="1" customWidth="1"/>
    <col min="5" max="5" width="13" style="10" customWidth="1"/>
    <col min="6" max="7" width="11.41796875" style="10" customWidth="1"/>
    <col min="8" max="8" width="14.41796875" style="90" bestFit="1" customWidth="1"/>
    <col min="9" max="9" width="11.41796875" style="10"/>
    <col min="10" max="10" width="12.20703125" style="16" bestFit="1" customWidth="1"/>
    <col min="11" max="19" width="11.41796875" style="2"/>
    <col min="20" max="21" width="11.41796875" style="10"/>
    <col min="22" max="16384" width="11.41796875" style="2"/>
  </cols>
  <sheetData>
    <row r="2" spans="1:21" x14ac:dyDescent="0.55000000000000004">
      <c r="D2" s="150" t="s">
        <v>136</v>
      </c>
      <c r="H2" s="151" t="s">
        <v>97</v>
      </c>
    </row>
    <row r="3" spans="1:21" x14ac:dyDescent="0.55000000000000004">
      <c r="C3" s="15"/>
      <c r="D3" s="153" t="s">
        <v>102</v>
      </c>
      <c r="E3" s="20" t="s">
        <v>21</v>
      </c>
      <c r="F3" s="27">
        <v>0.249</v>
      </c>
      <c r="G3" s="27"/>
      <c r="H3" s="152" t="s">
        <v>51</v>
      </c>
      <c r="I3" s="8"/>
      <c r="J3" s="16" t="s">
        <v>88</v>
      </c>
      <c r="Q3" s="15"/>
      <c r="R3" s="16"/>
      <c r="S3" s="8"/>
      <c r="T3" s="8"/>
      <c r="U3" s="2"/>
    </row>
    <row r="4" spans="1:21" ht="14.7" thickBot="1" x14ac:dyDescent="0.6">
      <c r="C4" s="15"/>
      <c r="D4" s="16"/>
      <c r="E4" s="20"/>
      <c r="F4" s="27"/>
      <c r="G4" s="27"/>
      <c r="H4" s="16"/>
      <c r="Q4" s="15"/>
      <c r="R4" s="16"/>
      <c r="S4" s="10"/>
      <c r="U4" s="2"/>
    </row>
    <row r="5" spans="1:21" s="68" customFormat="1" ht="14.7" thickBot="1" x14ac:dyDescent="0.6">
      <c r="A5" s="62"/>
      <c r="B5" s="199"/>
      <c r="C5" s="200"/>
      <c r="D5" s="210" t="e">
        <f>#REF!</f>
        <v>#REF!</v>
      </c>
      <c r="E5" s="202"/>
      <c r="F5" s="211" t="e">
        <f>D5*F3</f>
        <v>#REF!</v>
      </c>
      <c r="G5" s="212" t="s">
        <v>12</v>
      </c>
      <c r="H5" s="213">
        <v>324.2</v>
      </c>
      <c r="I5" s="206"/>
      <c r="J5" s="207"/>
      <c r="Q5" s="64"/>
      <c r="R5" s="69"/>
      <c r="S5" s="64"/>
      <c r="T5" s="64"/>
    </row>
    <row r="6" spans="1:21" s="68" customFormat="1" x14ac:dyDescent="0.55000000000000004">
      <c r="A6" s="62"/>
      <c r="B6" s="197"/>
      <c r="C6" s="63"/>
      <c r="D6" s="87"/>
      <c r="E6" s="65"/>
      <c r="F6" s="67"/>
      <c r="G6" s="175"/>
      <c r="H6" s="74"/>
      <c r="I6" s="64"/>
      <c r="J6" s="198"/>
      <c r="Q6" s="69"/>
      <c r="R6" s="69"/>
      <c r="S6" s="64"/>
      <c r="T6" s="64"/>
    </row>
    <row r="7" spans="1:21" s="68" customFormat="1" x14ac:dyDescent="0.55000000000000004">
      <c r="A7" s="62"/>
      <c r="B7" s="197"/>
      <c r="C7" s="63"/>
      <c r="D7" s="87"/>
      <c r="E7" s="65"/>
      <c r="F7" s="67"/>
      <c r="G7" s="175"/>
      <c r="H7" s="74"/>
      <c r="I7" s="64"/>
      <c r="J7" s="198"/>
      <c r="Q7" s="70"/>
      <c r="R7" s="69"/>
      <c r="S7" s="64"/>
      <c r="T7" s="64"/>
    </row>
    <row r="8" spans="1:21" ht="16.8" x14ac:dyDescent="0.6">
      <c r="A8" s="13"/>
      <c r="B8" s="13"/>
      <c r="C8" s="15" t="s">
        <v>16</v>
      </c>
      <c r="D8" s="18" t="e">
        <f>D5</f>
        <v>#REF!</v>
      </c>
      <c r="E8" s="18"/>
      <c r="F8" s="51" t="e">
        <f>SUM(F5:F7)</f>
        <v>#REF!</v>
      </c>
      <c r="G8" s="51"/>
      <c r="H8" s="88">
        <f>H5</f>
        <v>324.2</v>
      </c>
      <c r="I8" s="18" t="e">
        <f>SUM(D8-H8)</f>
        <v>#REF!</v>
      </c>
      <c r="J8" s="18">
        <v>50</v>
      </c>
      <c r="L8" s="92" t="s">
        <v>99</v>
      </c>
      <c r="M8" s="15"/>
      <c r="N8" s="15"/>
      <c r="O8" s="113"/>
      <c r="R8" s="18"/>
      <c r="S8" s="16"/>
    </row>
    <row r="9" spans="1:21" x14ac:dyDescent="0.55000000000000004">
      <c r="A9" s="13"/>
      <c r="B9" s="13"/>
      <c r="C9" s="15" t="s">
        <v>7</v>
      </c>
      <c r="D9" s="18" t="e">
        <f>SUM(D5:D7)/31</f>
        <v>#REF!</v>
      </c>
      <c r="E9" s="18"/>
      <c r="F9" s="16"/>
      <c r="G9" s="16"/>
      <c r="H9" s="18">
        <f>SUM(H5)/31</f>
        <v>10.458064516129031</v>
      </c>
      <c r="I9" s="83" t="e">
        <f>1-(H8/D8)</f>
        <v>#REF!</v>
      </c>
      <c r="J9" s="84" t="e">
        <f>1-(D8/H8)</f>
        <v>#REF!</v>
      </c>
      <c r="L9" s="15"/>
      <c r="M9" s="15"/>
      <c r="N9" s="15"/>
      <c r="O9" s="8"/>
    </row>
    <row r="10" spans="1:21" ht="16.8" x14ac:dyDescent="0.6">
      <c r="C10" s="15" t="s">
        <v>15</v>
      </c>
      <c r="D10" s="26" t="e">
        <f>D8/(31*24)</f>
        <v>#REF!</v>
      </c>
      <c r="E10" s="26"/>
      <c r="F10" s="51"/>
      <c r="G10" s="51"/>
      <c r="H10" s="26">
        <f>H8/(31*24)</f>
        <v>0.43575268817204299</v>
      </c>
      <c r="K10" s="48"/>
      <c r="L10" s="92" t="s">
        <v>138</v>
      </c>
      <c r="M10" s="15"/>
      <c r="N10" s="15"/>
      <c r="O10" s="113"/>
    </row>
    <row r="11" spans="1:21" x14ac:dyDescent="0.55000000000000004">
      <c r="C11" s="15" t="s">
        <v>25</v>
      </c>
      <c r="D11" s="26"/>
      <c r="E11" s="26"/>
      <c r="F11" s="51">
        <v>7.88</v>
      </c>
      <c r="G11" s="51"/>
      <c r="I11" s="146"/>
      <c r="J11" s="18"/>
      <c r="K11" s="81"/>
      <c r="L11" s="82"/>
      <c r="M11" s="81"/>
      <c r="N11" s="7"/>
    </row>
    <row r="12" spans="1:21" x14ac:dyDescent="0.55000000000000004">
      <c r="F12" s="51"/>
      <c r="G12" s="51"/>
    </row>
    <row r="13" spans="1:21" x14ac:dyDescent="0.55000000000000004">
      <c r="C13" s="32" t="s">
        <v>18</v>
      </c>
      <c r="E13" s="13"/>
      <c r="F13" s="51" t="e">
        <f>SUM(F8:F11)</f>
        <v>#REF!</v>
      </c>
      <c r="G13" s="51"/>
      <c r="H13" s="178"/>
    </row>
    <row r="14" spans="1:21" x14ac:dyDescent="0.55000000000000004">
      <c r="N14" s="182"/>
    </row>
    <row r="17" spans="2:9" x14ac:dyDescent="0.55000000000000004">
      <c r="B17" s="2" t="s">
        <v>105</v>
      </c>
    </row>
    <row r="20" spans="2:9" x14ac:dyDescent="0.55000000000000004">
      <c r="B20" s="2" t="s">
        <v>132</v>
      </c>
      <c r="D20" s="2">
        <v>29822.3</v>
      </c>
    </row>
    <row r="29" spans="2:9" x14ac:dyDescent="0.55000000000000004">
      <c r="F29" s="10" t="s">
        <v>137</v>
      </c>
      <c r="I29" s="10">
        <v>6.29</v>
      </c>
    </row>
    <row r="32" spans="2:9" x14ac:dyDescent="0.55000000000000004">
      <c r="F32" s="10">
        <v>806.76</v>
      </c>
      <c r="G32" s="10">
        <v>3245</v>
      </c>
      <c r="H32" s="215">
        <f>F32/G32</f>
        <v>0.24861633281972265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27"/>
  <dimension ref="B1:R40"/>
  <sheetViews>
    <sheetView workbookViewId="0">
      <selection activeCell="C27" sqref="C27:C30"/>
    </sheetView>
  </sheetViews>
  <sheetFormatPr baseColWidth="10" defaultRowHeight="15" customHeight="1" x14ac:dyDescent="0.55000000000000004"/>
  <cols>
    <col min="5" max="5" width="12.578125" bestFit="1" customWidth="1"/>
  </cols>
  <sheetData>
    <row r="1" spans="2:16" ht="15" customHeight="1" thickBot="1" x14ac:dyDescent="0.6"/>
    <row r="2" spans="2:16" ht="15" customHeight="1" x14ac:dyDescent="0.55000000000000004">
      <c r="B2" s="139"/>
      <c r="C2" s="140" t="s">
        <v>27</v>
      </c>
      <c r="D2" s="140"/>
      <c r="E2" s="141"/>
    </row>
    <row r="3" spans="2:16" ht="15" customHeight="1" x14ac:dyDescent="0.55000000000000004">
      <c r="B3" s="24"/>
      <c r="C3" s="2"/>
      <c r="D3" s="2"/>
      <c r="E3" s="3"/>
    </row>
    <row r="4" spans="2:16" ht="15" customHeight="1" x14ac:dyDescent="0.55000000000000004">
      <c r="B4" s="23"/>
      <c r="C4" s="1" t="s">
        <v>28</v>
      </c>
      <c r="D4" s="1" t="s">
        <v>29</v>
      </c>
      <c r="E4" s="5" t="s">
        <v>16</v>
      </c>
      <c r="F4" s="37"/>
    </row>
    <row r="5" spans="2:16" ht="15" customHeight="1" x14ac:dyDescent="0.55000000000000004">
      <c r="B5" s="24"/>
      <c r="C5" s="10"/>
      <c r="D5" s="10"/>
      <c r="E5" s="142" t="s">
        <v>30</v>
      </c>
      <c r="F5" s="37"/>
    </row>
    <row r="6" spans="2:16" ht="15" customHeight="1" x14ac:dyDescent="0.55000000000000004">
      <c r="B6" s="42">
        <v>41244</v>
      </c>
      <c r="C6" s="38">
        <f>'Graphik Dez 12'!I38</f>
        <v>125.23706999999996</v>
      </c>
      <c r="D6" s="38">
        <f>'Graphik Dez 12'!J38</f>
        <v>115.98900999999999</v>
      </c>
      <c r="E6" s="43">
        <f>'Graphik Dez 12'!J42</f>
        <v>241.22607999999997</v>
      </c>
    </row>
    <row r="7" spans="2:16" ht="15" customHeight="1" x14ac:dyDescent="0.55000000000000004">
      <c r="B7" s="42">
        <v>41275</v>
      </c>
      <c r="C7" s="38" t="e">
        <f>'Graphik Jan 13'!I39</f>
        <v>#REF!</v>
      </c>
      <c r="D7" s="38" t="e">
        <f>'Graphik Jan 13'!J39</f>
        <v>#REF!</v>
      </c>
      <c r="E7" s="43" t="e">
        <f>'Graphik Jan 13'!J44</f>
        <v>#REF!</v>
      </c>
    </row>
    <row r="8" spans="2:16" ht="15" customHeight="1" x14ac:dyDescent="0.55000000000000004">
      <c r="B8" s="42">
        <v>41306</v>
      </c>
      <c r="C8" s="38" t="e">
        <f>'Graphik Feb 13'!I39</f>
        <v>#REF!</v>
      </c>
      <c r="D8" s="38" t="e">
        <f>'Graphik Feb 13'!J39</f>
        <v>#REF!</v>
      </c>
      <c r="E8" s="43" t="e">
        <f>'Graphik Feb 13'!J44</f>
        <v>#REF!</v>
      </c>
    </row>
    <row r="9" spans="2:16" ht="15" customHeight="1" x14ac:dyDescent="0.55000000000000004">
      <c r="B9" s="42">
        <v>41334</v>
      </c>
      <c r="C9" s="38" t="e">
        <f>'Graphik Mär 13'!I39</f>
        <v>#REF!</v>
      </c>
      <c r="D9" s="38" t="e">
        <f>'Graphik Mär 13'!J39</f>
        <v>#REF!</v>
      </c>
      <c r="E9" s="43" t="e">
        <f>'Graphik Mär 13'!J44</f>
        <v>#REF!</v>
      </c>
    </row>
    <row r="10" spans="2:16" ht="15" customHeight="1" x14ac:dyDescent="0.55000000000000004">
      <c r="B10" s="42">
        <v>41365</v>
      </c>
      <c r="C10" s="38" t="e">
        <f>'Graphik Apr 13'!$I$39</f>
        <v>#REF!</v>
      </c>
      <c r="D10" s="38" t="e">
        <f>'Graphik Apr 13'!$J$39</f>
        <v>#REF!</v>
      </c>
      <c r="E10" s="43" t="e">
        <f>'Graphik Apr 13'!$J$44</f>
        <v>#REF!</v>
      </c>
    </row>
    <row r="11" spans="2:16" ht="15" customHeight="1" x14ac:dyDescent="0.55000000000000004">
      <c r="B11" s="42">
        <v>41395</v>
      </c>
      <c r="C11" s="38" t="e">
        <f>'Graphik Mai 13 '!I39</f>
        <v>#REF!</v>
      </c>
      <c r="D11" s="38" t="e">
        <f>'Graphik Mai 13 '!J39</f>
        <v>#REF!</v>
      </c>
      <c r="E11" s="43" t="e">
        <f>'Graphik Mai 13 '!J44</f>
        <v>#REF!</v>
      </c>
    </row>
    <row r="12" spans="2:16" ht="15" customHeight="1" x14ac:dyDescent="0.55000000000000004">
      <c r="B12" s="42">
        <v>41426</v>
      </c>
      <c r="C12" s="38" t="e">
        <f>'Graphik Juni 13'!I39</f>
        <v>#REF!</v>
      </c>
      <c r="D12" s="38" t="e">
        <f>'Graphik Juni 13'!J39</f>
        <v>#REF!</v>
      </c>
      <c r="E12" s="43" t="e">
        <f>'Graphik Juni 13'!J44</f>
        <v>#REF!</v>
      </c>
    </row>
    <row r="13" spans="2:16" ht="15" customHeight="1" x14ac:dyDescent="0.55000000000000004">
      <c r="B13" s="42">
        <v>41456</v>
      </c>
      <c r="C13" s="38" t="e">
        <f>'Graphik Juli 13'!I39</f>
        <v>#REF!</v>
      </c>
      <c r="D13" s="38" t="e">
        <f>'Graphik Juli 13'!J39</f>
        <v>#REF!</v>
      </c>
      <c r="E13" s="43" t="e">
        <f>'Graphik Juli 13'!J44</f>
        <v>#REF!</v>
      </c>
    </row>
    <row r="14" spans="2:16" ht="15" customHeight="1" x14ac:dyDescent="0.55000000000000004">
      <c r="B14" s="42">
        <v>41487</v>
      </c>
      <c r="C14" s="38" t="e">
        <f>'Graphik Aug 13'!I39</f>
        <v>#REF!</v>
      </c>
      <c r="D14" s="38" t="e">
        <f>'Graphik Aug 13'!J39</f>
        <v>#REF!</v>
      </c>
      <c r="E14" s="43" t="e">
        <f>'Graphik Aug 13'!J44</f>
        <v>#REF!</v>
      </c>
    </row>
    <row r="15" spans="2:16" ht="15" customHeight="1" x14ac:dyDescent="0.55000000000000004">
      <c r="B15" s="42">
        <v>41518</v>
      </c>
      <c r="C15" s="38">
        <f>'Graphik Aug 13'!I40</f>
        <v>0</v>
      </c>
      <c r="D15" s="38" t="e">
        <f>'Graphik Sep 13'!J39</f>
        <v>#REF!</v>
      </c>
      <c r="E15" s="43" t="e">
        <f>'Graphik Sep 13'!J44</f>
        <v>#REF!</v>
      </c>
      <c r="P15" s="143"/>
    </row>
    <row r="16" spans="2:16" ht="15" customHeight="1" x14ac:dyDescent="0.55000000000000004">
      <c r="B16" s="42">
        <v>41548</v>
      </c>
      <c r="C16" s="38" t="e">
        <f>'Graphik Okt 13'!I39</f>
        <v>#REF!</v>
      </c>
      <c r="D16" s="38" t="e">
        <f>'Graphik Okt 13'!J39</f>
        <v>#REF!</v>
      </c>
      <c r="E16" s="43" t="e">
        <f>'Graphik Okt 13'!J44</f>
        <v>#REF!</v>
      </c>
    </row>
    <row r="17" spans="2:18" ht="15" customHeight="1" thickBot="1" x14ac:dyDescent="0.6">
      <c r="B17" s="44">
        <v>41579</v>
      </c>
      <c r="C17" s="45" t="e">
        <f>'Graphik Nov 13'!E39</f>
        <v>#REF!</v>
      </c>
      <c r="D17" s="45" t="e">
        <f>'Graphik Nov 13'!F39</f>
        <v>#REF!</v>
      </c>
      <c r="E17" s="46" t="e">
        <f>'Graphik Nov 13'!J44</f>
        <v>#REF!</v>
      </c>
    </row>
    <row r="18" spans="2:18" ht="15" customHeight="1" x14ac:dyDescent="0.55000000000000004">
      <c r="B18" s="36"/>
    </row>
    <row r="19" spans="2:18" ht="15" customHeight="1" x14ac:dyDescent="0.55000000000000004">
      <c r="C19" s="47" t="e">
        <f>SUM(C7:C17)</f>
        <v>#REF!</v>
      </c>
      <c r="D19" s="47" t="e">
        <f>SUM(D7:D17)</f>
        <v>#REF!</v>
      </c>
      <c r="E19" s="47" t="e">
        <f>SUM(E7:E17)</f>
        <v>#REF!</v>
      </c>
    </row>
    <row r="20" spans="2:18" ht="15" customHeight="1" x14ac:dyDescent="0.55000000000000004">
      <c r="C20" s="47" t="e">
        <f>C19/12</f>
        <v>#REF!</v>
      </c>
      <c r="D20" s="47"/>
      <c r="E20" s="47"/>
    </row>
    <row r="21" spans="2:18" ht="15" customHeight="1" thickBot="1" x14ac:dyDescent="0.6">
      <c r="C21" s="47"/>
      <c r="D21" s="47"/>
      <c r="E21" s="47"/>
    </row>
    <row r="22" spans="2:18" ht="15" customHeight="1" x14ac:dyDescent="0.55000000000000004">
      <c r="B22" s="139"/>
      <c r="C22" s="140" t="s">
        <v>57</v>
      </c>
      <c r="D22" s="140"/>
      <c r="E22" s="141"/>
    </row>
    <row r="23" spans="2:18" ht="15" customHeight="1" x14ac:dyDescent="0.55000000000000004">
      <c r="B23" s="24"/>
      <c r="C23" s="2"/>
      <c r="D23" s="2"/>
      <c r="E23" s="3"/>
    </row>
    <row r="24" spans="2:18" ht="15" customHeight="1" x14ac:dyDescent="0.55000000000000004">
      <c r="B24" s="23"/>
      <c r="C24" s="1" t="s">
        <v>28</v>
      </c>
      <c r="D24" s="1" t="s">
        <v>29</v>
      </c>
      <c r="E24" s="5" t="s">
        <v>16</v>
      </c>
    </row>
    <row r="25" spans="2:18" ht="15" customHeight="1" x14ac:dyDescent="0.55000000000000004">
      <c r="B25" s="24"/>
      <c r="C25" s="10"/>
      <c r="D25" s="10"/>
      <c r="E25" s="142"/>
    </row>
    <row r="26" spans="2:18" ht="15" customHeight="1" x14ac:dyDescent="0.55000000000000004">
      <c r="B26" s="42">
        <v>41244</v>
      </c>
      <c r="C26" s="38" t="e">
        <f>#REF!</f>
        <v>#REF!</v>
      </c>
      <c r="D26" s="38" t="e">
        <f>#REF!</f>
        <v>#REF!</v>
      </c>
      <c r="E26" s="43" t="e">
        <f>SUM(C26:D26)</f>
        <v>#REF!</v>
      </c>
    </row>
    <row r="27" spans="2:18" ht="15" customHeight="1" x14ac:dyDescent="0.55000000000000004">
      <c r="B27" s="42">
        <v>41275</v>
      </c>
      <c r="C27" s="38" t="e">
        <f>#REF!</f>
        <v>#REF!</v>
      </c>
      <c r="D27" s="38" t="e">
        <f>#REF!</f>
        <v>#REF!</v>
      </c>
      <c r="E27" s="43" t="e">
        <f t="shared" ref="E27:E37" si="0">SUM(C27:D27)</f>
        <v>#REF!</v>
      </c>
    </row>
    <row r="28" spans="2:18" ht="15" customHeight="1" x14ac:dyDescent="0.55000000000000004">
      <c r="B28" s="42">
        <v>41306</v>
      </c>
      <c r="C28" s="38" t="e">
        <f>#REF!</f>
        <v>#REF!</v>
      </c>
      <c r="D28" s="38" t="e">
        <f>#REF!</f>
        <v>#REF!</v>
      </c>
      <c r="E28" s="43" t="e">
        <f t="shared" si="0"/>
        <v>#REF!</v>
      </c>
      <c r="R28" s="181"/>
    </row>
    <row r="29" spans="2:18" ht="15" customHeight="1" x14ac:dyDescent="0.55000000000000004">
      <c r="B29" s="42">
        <v>41334</v>
      </c>
      <c r="C29" s="38" t="e">
        <f>#REF!</f>
        <v>#REF!</v>
      </c>
      <c r="D29" s="38" t="e">
        <f>#REF!</f>
        <v>#REF!</v>
      </c>
      <c r="E29" s="43" t="e">
        <f t="shared" si="0"/>
        <v>#REF!</v>
      </c>
    </row>
    <row r="30" spans="2:18" ht="15" customHeight="1" x14ac:dyDescent="0.55000000000000004">
      <c r="B30" s="42">
        <v>41365</v>
      </c>
      <c r="C30" s="38" t="e">
        <f>#REF!</f>
        <v>#REF!</v>
      </c>
      <c r="D30" s="38" t="e">
        <f>#REF!</f>
        <v>#REF!</v>
      </c>
      <c r="E30" s="43" t="e">
        <f t="shared" si="0"/>
        <v>#REF!</v>
      </c>
    </row>
    <row r="31" spans="2:18" ht="15" customHeight="1" x14ac:dyDescent="0.55000000000000004">
      <c r="B31" s="42">
        <v>41395</v>
      </c>
      <c r="C31" s="38" t="e">
        <f>#REF!</f>
        <v>#REF!</v>
      </c>
      <c r="D31" s="38" t="e">
        <f>#REF!</f>
        <v>#REF!</v>
      </c>
      <c r="E31" s="43" t="e">
        <f t="shared" si="0"/>
        <v>#REF!</v>
      </c>
    </row>
    <row r="32" spans="2:18" ht="15" customHeight="1" x14ac:dyDescent="0.55000000000000004">
      <c r="B32" s="42">
        <v>41426</v>
      </c>
      <c r="C32" s="38" t="e">
        <f>#REF!</f>
        <v>#REF!</v>
      </c>
      <c r="D32" s="38" t="e">
        <f>#REF!</f>
        <v>#REF!</v>
      </c>
      <c r="E32" s="43" t="e">
        <f t="shared" si="0"/>
        <v>#REF!</v>
      </c>
    </row>
    <row r="33" spans="2:5" ht="15" customHeight="1" x14ac:dyDescent="0.55000000000000004">
      <c r="B33" s="42">
        <v>41456</v>
      </c>
      <c r="C33" s="38" t="e">
        <f>#REF!</f>
        <v>#REF!</v>
      </c>
      <c r="D33" s="38" t="e">
        <f>#REF!</f>
        <v>#REF!</v>
      </c>
      <c r="E33" s="43" t="e">
        <f t="shared" si="0"/>
        <v>#REF!</v>
      </c>
    </row>
    <row r="34" spans="2:5" ht="15" customHeight="1" x14ac:dyDescent="0.55000000000000004">
      <c r="B34" s="42">
        <v>41487</v>
      </c>
      <c r="C34" s="38" t="e">
        <f>#REF!</f>
        <v>#REF!</v>
      </c>
      <c r="D34" s="38" t="e">
        <f>#REF!</f>
        <v>#REF!</v>
      </c>
      <c r="E34" s="43" t="e">
        <f t="shared" si="0"/>
        <v>#REF!</v>
      </c>
    </row>
    <row r="35" spans="2:5" ht="15" customHeight="1" x14ac:dyDescent="0.55000000000000004">
      <c r="B35" s="42">
        <v>41518</v>
      </c>
      <c r="C35" s="38" t="e">
        <f>#REF!</f>
        <v>#REF!</v>
      </c>
      <c r="D35" s="38" t="e">
        <f>#REF!</f>
        <v>#REF!</v>
      </c>
      <c r="E35" s="43" t="e">
        <f t="shared" si="0"/>
        <v>#REF!</v>
      </c>
    </row>
    <row r="36" spans="2:5" ht="15" customHeight="1" x14ac:dyDescent="0.55000000000000004">
      <c r="B36" s="42">
        <v>41548</v>
      </c>
      <c r="C36" s="38" t="e">
        <f>#REF!</f>
        <v>#REF!</v>
      </c>
      <c r="D36" s="38" t="e">
        <f>#REF!</f>
        <v>#REF!</v>
      </c>
      <c r="E36" s="43" t="e">
        <f t="shared" si="0"/>
        <v>#REF!</v>
      </c>
    </row>
    <row r="37" spans="2:5" ht="15" customHeight="1" thickBot="1" x14ac:dyDescent="0.6">
      <c r="B37" s="44">
        <v>41579</v>
      </c>
      <c r="C37" s="45" t="e">
        <f>#REF!</f>
        <v>#REF!</v>
      </c>
      <c r="D37" s="45" t="e">
        <f>#REF!</f>
        <v>#REF!</v>
      </c>
      <c r="E37" s="46" t="e">
        <f t="shared" si="0"/>
        <v>#REF!</v>
      </c>
    </row>
    <row r="39" spans="2:5" ht="15" customHeight="1" x14ac:dyDescent="0.55000000000000004">
      <c r="C39" s="47" t="e">
        <f>SUM(C26:C38)</f>
        <v>#REF!</v>
      </c>
      <c r="D39" s="155" t="e">
        <f>SUM(D26:D38)</f>
        <v>#REF!</v>
      </c>
      <c r="E39" s="47" t="e">
        <f>SUM(E26:E37)</f>
        <v>#REF!</v>
      </c>
    </row>
    <row r="40" spans="2:5" ht="15" customHeight="1" x14ac:dyDescent="0.55000000000000004">
      <c r="D40" s="52" t="e">
        <f>D39/12</f>
        <v>#REF!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28"/>
  <dimension ref="B4:H43"/>
  <sheetViews>
    <sheetView topLeftCell="A4" workbookViewId="0">
      <selection activeCell="C27" sqref="C27:C30"/>
    </sheetView>
  </sheetViews>
  <sheetFormatPr baseColWidth="10" defaultRowHeight="15" customHeight="1" x14ac:dyDescent="0.55000000000000004"/>
  <cols>
    <col min="5" max="5" width="12.578125" bestFit="1" customWidth="1"/>
    <col min="6" max="6" width="5.68359375" customWidth="1"/>
    <col min="7" max="7" width="12.578125" customWidth="1"/>
  </cols>
  <sheetData>
    <row r="4" spans="2:8" ht="15" customHeight="1" thickBot="1" x14ac:dyDescent="0.6"/>
    <row r="5" spans="2:8" ht="15" customHeight="1" x14ac:dyDescent="0.55000000000000004">
      <c r="B5" s="21"/>
      <c r="C5" s="41" t="s">
        <v>27</v>
      </c>
      <c r="D5" s="41"/>
      <c r="E5" s="6"/>
      <c r="F5" s="15"/>
      <c r="G5" s="159" t="s">
        <v>32</v>
      </c>
      <c r="H5" s="160" t="s">
        <v>87</v>
      </c>
    </row>
    <row r="6" spans="2:8" ht="15" customHeight="1" x14ac:dyDescent="0.55000000000000004">
      <c r="B6" s="24"/>
      <c r="C6" s="2"/>
      <c r="D6" s="2"/>
      <c r="E6" s="3"/>
      <c r="F6" s="2"/>
      <c r="G6" s="23"/>
      <c r="H6" s="4"/>
    </row>
    <row r="7" spans="2:8" ht="15" customHeight="1" x14ac:dyDescent="0.55000000000000004">
      <c r="B7" s="23"/>
      <c r="C7" s="1" t="s">
        <v>28</v>
      </c>
      <c r="D7" s="1" t="s">
        <v>84</v>
      </c>
      <c r="E7" s="5" t="s">
        <v>16</v>
      </c>
      <c r="F7" s="10"/>
      <c r="G7" s="161" t="s">
        <v>85</v>
      </c>
      <c r="H7" s="5"/>
    </row>
    <row r="8" spans="2:8" ht="15" customHeight="1" x14ac:dyDescent="0.55000000000000004">
      <c r="B8" s="22"/>
      <c r="C8" s="39"/>
      <c r="D8" s="40"/>
      <c r="E8" s="5" t="s">
        <v>30</v>
      </c>
      <c r="F8" s="10"/>
      <c r="G8" s="161"/>
      <c r="H8" s="5"/>
    </row>
    <row r="9" spans="2:8" ht="15" customHeight="1" x14ac:dyDescent="0.55000000000000004">
      <c r="B9" s="42">
        <v>41609</v>
      </c>
      <c r="C9" s="38" t="e">
        <f>'Dezember 13 '!G37</f>
        <v>#REF!</v>
      </c>
      <c r="D9" s="38" t="e">
        <f>'Dezember 13 '!H37</f>
        <v>#REF!</v>
      </c>
      <c r="E9" s="43" t="e">
        <f>'Dezember 13 '!H42</f>
        <v>#REF!</v>
      </c>
      <c r="F9" s="158"/>
      <c r="G9" s="162">
        <v>115.98900999999999</v>
      </c>
      <c r="H9" s="43" t="e">
        <f>D9-G9</f>
        <v>#REF!</v>
      </c>
    </row>
    <row r="10" spans="2:8" ht="15" customHeight="1" x14ac:dyDescent="0.55000000000000004">
      <c r="B10" s="42">
        <v>41640</v>
      </c>
      <c r="C10" s="38" t="e">
        <f>'Januar 14'!G37</f>
        <v>#REF!</v>
      </c>
      <c r="D10" s="38" t="e">
        <f>'Januar 14'!H37</f>
        <v>#REF!</v>
      </c>
      <c r="E10" s="43" t="e">
        <f>'Januar 14'!H42</f>
        <v>#REF!</v>
      </c>
      <c r="F10" s="158"/>
      <c r="G10" s="162">
        <v>110.15513999999962</v>
      </c>
      <c r="H10" s="43" t="e">
        <f t="shared" ref="H10:H20" si="0">D10-G10</f>
        <v>#REF!</v>
      </c>
    </row>
    <row r="11" spans="2:8" ht="15" customHeight="1" x14ac:dyDescent="0.55000000000000004">
      <c r="B11" s="42">
        <v>41671</v>
      </c>
      <c r="C11" s="38" t="e">
        <f>'Februar 14'!G37</f>
        <v>#REF!</v>
      </c>
      <c r="D11" s="38" t="e">
        <f>'Februar 14'!H37</f>
        <v>#REF!</v>
      </c>
      <c r="E11" s="43" t="e">
        <f>'Februar 14'!H42</f>
        <v>#REF!</v>
      </c>
      <c r="F11" s="158"/>
      <c r="G11" s="162">
        <v>103.39811999999982</v>
      </c>
      <c r="H11" s="43" t="e">
        <f t="shared" si="0"/>
        <v>#REF!</v>
      </c>
    </row>
    <row r="12" spans="2:8" ht="15" customHeight="1" x14ac:dyDescent="0.55000000000000004">
      <c r="B12" s="42">
        <v>41699</v>
      </c>
      <c r="C12" s="38" t="e">
        <f>'März 14 '!G37</f>
        <v>#REF!</v>
      </c>
      <c r="D12" s="38" t="e">
        <f>'März 14 '!H37</f>
        <v>#REF!</v>
      </c>
      <c r="E12" s="43" t="e">
        <f>'März 14 '!H42</f>
        <v>#REF!</v>
      </c>
      <c r="F12" s="158"/>
      <c r="G12" s="162">
        <v>112.38129000000056</v>
      </c>
      <c r="H12" s="43" t="e">
        <f t="shared" si="0"/>
        <v>#REF!</v>
      </c>
    </row>
    <row r="13" spans="2:8" ht="15" customHeight="1" x14ac:dyDescent="0.55000000000000004">
      <c r="B13" s="42">
        <v>41730</v>
      </c>
      <c r="C13" s="38" t="e">
        <f>'April 14 '!G37</f>
        <v>#REF!</v>
      </c>
      <c r="D13" s="38" t="e">
        <f>'April 14 '!H37</f>
        <v>#REF!</v>
      </c>
      <c r="E13" s="43" t="e">
        <f>'April 14 '!H42</f>
        <v>#REF!</v>
      </c>
      <c r="F13" s="158"/>
      <c r="G13" s="162">
        <v>98.893439999999629</v>
      </c>
      <c r="H13" s="43" t="e">
        <f t="shared" si="0"/>
        <v>#REF!</v>
      </c>
    </row>
    <row r="14" spans="2:8" ht="15" customHeight="1" x14ac:dyDescent="0.55000000000000004">
      <c r="B14" s="42">
        <v>41760</v>
      </c>
      <c r="C14" s="38" t="e">
        <f>'Mai 14'!G37</f>
        <v>#REF!</v>
      </c>
      <c r="D14" s="38" t="e">
        <f>'Mai 14'!H37</f>
        <v>#REF!</v>
      </c>
      <c r="E14" s="43" t="e">
        <f>'Mai 14'!H42</f>
        <v>#REF!</v>
      </c>
      <c r="F14" s="158"/>
      <c r="G14" s="162">
        <v>99.469619999999807</v>
      </c>
      <c r="H14" s="43" t="e">
        <f t="shared" si="0"/>
        <v>#REF!</v>
      </c>
    </row>
    <row r="15" spans="2:8" ht="15" customHeight="1" x14ac:dyDescent="0.55000000000000004">
      <c r="B15" s="42">
        <v>41791</v>
      </c>
      <c r="C15" s="38">
        <v>0</v>
      </c>
      <c r="D15" s="38" t="e">
        <f>'Juni 14'!F37</f>
        <v>#REF!</v>
      </c>
      <c r="E15" s="43" t="e">
        <f>'Juni 14'!F42</f>
        <v>#REF!</v>
      </c>
      <c r="F15" s="158"/>
      <c r="G15" s="162">
        <v>91.612620000000774</v>
      </c>
      <c r="H15" s="43" t="e">
        <f t="shared" si="0"/>
        <v>#REF!</v>
      </c>
    </row>
    <row r="16" spans="2:8" ht="15" customHeight="1" x14ac:dyDescent="0.55000000000000004">
      <c r="B16" s="42">
        <v>41821</v>
      </c>
      <c r="C16" s="38">
        <v>0</v>
      </c>
      <c r="D16" s="38" t="e">
        <f>'Juli 14 '!F37</f>
        <v>#REF!</v>
      </c>
      <c r="E16" s="43" t="e">
        <f>'Juli 14 '!F42</f>
        <v>#REF!</v>
      </c>
      <c r="F16" s="158"/>
      <c r="G16" s="162">
        <v>79.119989999999632</v>
      </c>
      <c r="H16" s="43" t="e">
        <f t="shared" si="0"/>
        <v>#REF!</v>
      </c>
    </row>
    <row r="17" spans="2:8" ht="15" customHeight="1" x14ac:dyDescent="0.55000000000000004">
      <c r="B17" s="42">
        <v>41852</v>
      </c>
      <c r="C17" s="38">
        <v>0</v>
      </c>
      <c r="D17" s="38" t="e">
        <f>'Aug 14'!F37</f>
        <v>#REF!</v>
      </c>
      <c r="E17" s="43" t="e">
        <f>'Aug 14'!F42</f>
        <v>#REF!</v>
      </c>
      <c r="F17" s="158"/>
      <c r="G17" s="162">
        <v>81.974699999999999</v>
      </c>
      <c r="H17" s="43" t="e">
        <f t="shared" si="0"/>
        <v>#REF!</v>
      </c>
    </row>
    <row r="18" spans="2:8" ht="15" customHeight="1" x14ac:dyDescent="0.55000000000000004">
      <c r="B18" s="42">
        <v>41883</v>
      </c>
      <c r="C18" s="38">
        <v>0</v>
      </c>
      <c r="D18" s="38" t="e">
        <f>'Sep 14'!F37</f>
        <v>#REF!</v>
      </c>
      <c r="E18" s="43" t="e">
        <f>'Sep 14'!F42</f>
        <v>#REF!</v>
      </c>
      <c r="F18" s="158"/>
      <c r="G18" s="162">
        <v>84.331800000000015</v>
      </c>
      <c r="H18" s="43" t="e">
        <f t="shared" si="0"/>
        <v>#REF!</v>
      </c>
    </row>
    <row r="19" spans="2:8" ht="15" customHeight="1" x14ac:dyDescent="0.55000000000000004">
      <c r="B19" s="42">
        <v>41913</v>
      </c>
      <c r="C19" s="38">
        <v>0</v>
      </c>
      <c r="D19" s="38" t="e">
        <f>'Okt 14'!F37</f>
        <v>#REF!</v>
      </c>
      <c r="E19" s="43" t="e">
        <f>'Okt 14'!F42</f>
        <v>#REF!</v>
      </c>
      <c r="F19" s="158"/>
      <c r="G19" s="162">
        <v>99.155339999999612</v>
      </c>
      <c r="H19" s="43" t="e">
        <f t="shared" si="0"/>
        <v>#REF!</v>
      </c>
    </row>
    <row r="20" spans="2:8" ht="15" customHeight="1" x14ac:dyDescent="0.55000000000000004">
      <c r="B20" s="42">
        <v>41944</v>
      </c>
      <c r="C20" s="38">
        <v>0</v>
      </c>
      <c r="D20" s="38" t="e">
        <f>'Nov 14'!F37</f>
        <v>#REF!</v>
      </c>
      <c r="E20" s="43" t="e">
        <f>'Nov 14'!F42</f>
        <v>#REF!</v>
      </c>
      <c r="F20" s="158"/>
      <c r="G20" s="162">
        <v>101.19816000000039</v>
      </c>
      <c r="H20" s="43" t="e">
        <f t="shared" si="0"/>
        <v>#REF!</v>
      </c>
    </row>
    <row r="21" spans="2:8" ht="15" customHeight="1" thickBot="1" x14ac:dyDescent="0.6">
      <c r="B21" s="44">
        <v>41974</v>
      </c>
      <c r="C21" s="45">
        <v>0</v>
      </c>
      <c r="D21" s="45" t="e">
        <f>'Dez 14'!F37</f>
        <v>#REF!</v>
      </c>
      <c r="E21" s="46" t="e">
        <f>'Dez 14'!F42</f>
        <v>#REF!</v>
      </c>
      <c r="F21" s="158"/>
      <c r="G21" s="163"/>
      <c r="H21" s="164"/>
    </row>
    <row r="22" spans="2:8" ht="15" customHeight="1" x14ac:dyDescent="0.55000000000000004">
      <c r="B22" s="36"/>
      <c r="C22" s="143" t="e">
        <f>SUM(C9:C21)</f>
        <v>#REF!</v>
      </c>
      <c r="E22" s="47" t="e">
        <f>SUM(E9:E21)</f>
        <v>#REF!</v>
      </c>
      <c r="H22" s="143" t="e">
        <f>SUM(H9:H21)</f>
        <v>#REF!</v>
      </c>
    </row>
    <row r="24" spans="2:8" ht="15" customHeight="1" thickBot="1" x14ac:dyDescent="0.6">
      <c r="C24" s="47"/>
      <c r="D24" s="47"/>
      <c r="E24" s="47"/>
      <c r="F24" s="47"/>
      <c r="G24" s="47"/>
    </row>
    <row r="25" spans="2:8" ht="15" customHeight="1" x14ac:dyDescent="0.55000000000000004">
      <c r="B25" s="139"/>
      <c r="C25" s="140" t="s">
        <v>57</v>
      </c>
      <c r="D25" s="140"/>
      <c r="E25" s="141"/>
      <c r="F25" s="15"/>
      <c r="G25" s="159" t="s">
        <v>86</v>
      </c>
      <c r="H25" s="160" t="s">
        <v>87</v>
      </c>
    </row>
    <row r="26" spans="2:8" ht="15" customHeight="1" x14ac:dyDescent="0.55000000000000004">
      <c r="B26" s="24"/>
      <c r="C26" s="2"/>
      <c r="D26" s="2"/>
      <c r="E26" s="3"/>
      <c r="F26" s="2"/>
      <c r="G26" s="23"/>
      <c r="H26" s="4"/>
    </row>
    <row r="27" spans="2:8" ht="15" customHeight="1" x14ac:dyDescent="0.55000000000000004">
      <c r="B27" s="23"/>
      <c r="C27" s="1" t="s">
        <v>28</v>
      </c>
      <c r="D27" s="1" t="s">
        <v>84</v>
      </c>
      <c r="E27" s="5" t="s">
        <v>16</v>
      </c>
      <c r="F27" s="10"/>
      <c r="G27" s="161" t="s">
        <v>85</v>
      </c>
      <c r="H27" s="4"/>
    </row>
    <row r="28" spans="2:8" ht="15" customHeight="1" x14ac:dyDescent="0.55000000000000004">
      <c r="B28" s="24"/>
      <c r="C28" s="10"/>
      <c r="D28" s="10"/>
      <c r="E28" s="142"/>
      <c r="F28" s="10"/>
      <c r="G28" s="161"/>
      <c r="H28" s="4"/>
    </row>
    <row r="29" spans="2:8" ht="15" customHeight="1" x14ac:dyDescent="0.55000000000000004">
      <c r="B29" s="42">
        <v>41609</v>
      </c>
      <c r="C29" s="38">
        <v>694.20000000000073</v>
      </c>
      <c r="D29" s="38">
        <v>452.09999999999854</v>
      </c>
      <c r="E29" s="43">
        <f>SUM(C29:D29)</f>
        <v>1146.2999999999993</v>
      </c>
      <c r="F29" s="158"/>
      <c r="G29" s="162" t="e">
        <f>'Gesamkosten Mon. 13'!D26</f>
        <v>#REF!</v>
      </c>
      <c r="H29" s="43" t="e">
        <f>D29-G29</f>
        <v>#REF!</v>
      </c>
    </row>
    <row r="30" spans="2:8" ht="15" customHeight="1" x14ac:dyDescent="0.55000000000000004">
      <c r="B30" s="42">
        <v>41640</v>
      </c>
      <c r="C30" s="38">
        <v>685.39999999999782</v>
      </c>
      <c r="D30" s="38">
        <v>423.20000000000073</v>
      </c>
      <c r="E30" s="43">
        <f t="shared" ref="E30:E40" si="1">SUM(C30:D30)</f>
        <v>1108.5999999999985</v>
      </c>
      <c r="F30" s="158"/>
      <c r="G30" s="162" t="e">
        <f>'Gesamkosten Mon. 13'!D27</f>
        <v>#REF!</v>
      </c>
      <c r="H30" s="43" t="e">
        <f t="shared" ref="H30:H40" si="2">D30-G30</f>
        <v>#REF!</v>
      </c>
    </row>
    <row r="31" spans="2:8" ht="15" customHeight="1" x14ac:dyDescent="0.55000000000000004">
      <c r="B31" s="42">
        <v>41671</v>
      </c>
      <c r="C31" s="38">
        <v>647.5</v>
      </c>
      <c r="D31" s="38">
        <v>383.20000000000073</v>
      </c>
      <c r="E31" s="43">
        <f t="shared" si="1"/>
        <v>1030.7000000000007</v>
      </c>
      <c r="F31" s="158"/>
      <c r="G31" s="162" t="e">
        <f>'Gesamkosten Mon. 13'!D28</f>
        <v>#REF!</v>
      </c>
      <c r="H31" s="43" t="e">
        <f t="shared" si="2"/>
        <v>#REF!</v>
      </c>
    </row>
    <row r="32" spans="2:8" ht="15" customHeight="1" x14ac:dyDescent="0.55000000000000004">
      <c r="B32" s="42">
        <v>41699</v>
      </c>
      <c r="C32" s="38">
        <v>572.5</v>
      </c>
      <c r="D32" s="38">
        <v>417.5</v>
      </c>
      <c r="E32" s="43">
        <f t="shared" si="1"/>
        <v>990</v>
      </c>
      <c r="F32" s="158"/>
      <c r="G32" s="162" t="e">
        <f>'Gesamkosten Mon. 13'!D29</f>
        <v>#REF!</v>
      </c>
      <c r="H32" s="43" t="e">
        <f t="shared" si="2"/>
        <v>#REF!</v>
      </c>
    </row>
    <row r="33" spans="2:8" ht="15" customHeight="1" x14ac:dyDescent="0.55000000000000004">
      <c r="B33" s="42">
        <v>41730</v>
      </c>
      <c r="C33" s="38">
        <v>90.600000000002183</v>
      </c>
      <c r="D33" s="38" t="e">
        <f>'April 14 '!E37</f>
        <v>#REF!</v>
      </c>
      <c r="E33" s="43" t="e">
        <f t="shared" si="1"/>
        <v>#REF!</v>
      </c>
      <c r="F33" s="158"/>
      <c r="G33" s="162" t="e">
        <f>'Gesamkosten Mon. 13'!D30</f>
        <v>#REF!</v>
      </c>
      <c r="H33" s="43" t="e">
        <f t="shared" si="2"/>
        <v>#REF!</v>
      </c>
    </row>
    <row r="34" spans="2:8" ht="15" customHeight="1" x14ac:dyDescent="0.55000000000000004">
      <c r="B34" s="42">
        <v>41760</v>
      </c>
      <c r="C34" s="38" t="e">
        <f>'Mai 14'!D37</f>
        <v>#REF!</v>
      </c>
      <c r="D34" s="38" t="e">
        <f>'Mai 14'!E37</f>
        <v>#REF!</v>
      </c>
      <c r="E34" s="43" t="e">
        <f t="shared" si="1"/>
        <v>#REF!</v>
      </c>
      <c r="F34" s="158"/>
      <c r="G34" s="162" t="e">
        <f>'Gesamkosten Mon. 13'!D31</f>
        <v>#REF!</v>
      </c>
      <c r="H34" s="43" t="e">
        <f t="shared" si="2"/>
        <v>#REF!</v>
      </c>
    </row>
    <row r="35" spans="2:8" ht="15" customHeight="1" x14ac:dyDescent="0.55000000000000004">
      <c r="B35" s="42">
        <v>41791</v>
      </c>
      <c r="C35" s="38">
        <v>0</v>
      </c>
      <c r="D35" s="38" t="e">
        <f>'Juni 14'!D37</f>
        <v>#REF!</v>
      </c>
      <c r="E35" s="43" t="e">
        <f t="shared" si="1"/>
        <v>#REF!</v>
      </c>
      <c r="F35" s="158"/>
      <c r="G35" s="162" t="e">
        <f>'Gesamkosten Mon. 13'!D32</f>
        <v>#REF!</v>
      </c>
      <c r="H35" s="43" t="e">
        <f t="shared" si="2"/>
        <v>#REF!</v>
      </c>
    </row>
    <row r="36" spans="2:8" ht="15" customHeight="1" x14ac:dyDescent="0.55000000000000004">
      <c r="B36" s="42">
        <v>41821</v>
      </c>
      <c r="C36" s="38">
        <v>0</v>
      </c>
      <c r="D36" s="38" t="e">
        <f>'Juli 14 '!D37</f>
        <v>#REF!</v>
      </c>
      <c r="E36" s="43" t="e">
        <f t="shared" si="1"/>
        <v>#REF!</v>
      </c>
      <c r="F36" s="158"/>
      <c r="G36" s="162" t="e">
        <f>'Gesamkosten Mon. 13'!D33</f>
        <v>#REF!</v>
      </c>
      <c r="H36" s="43" t="e">
        <f t="shared" si="2"/>
        <v>#REF!</v>
      </c>
    </row>
    <row r="37" spans="2:8" ht="15" customHeight="1" x14ac:dyDescent="0.55000000000000004">
      <c r="B37" s="42">
        <v>41852</v>
      </c>
      <c r="C37" s="38">
        <v>0</v>
      </c>
      <c r="D37" s="38" t="e">
        <f>'Aug 14'!D37</f>
        <v>#REF!</v>
      </c>
      <c r="E37" s="43" t="e">
        <f t="shared" si="1"/>
        <v>#REF!</v>
      </c>
      <c r="F37" s="158"/>
      <c r="G37" s="162" t="e">
        <f>'Gesamkosten Mon. 13'!D34</f>
        <v>#REF!</v>
      </c>
      <c r="H37" s="43" t="e">
        <f t="shared" si="2"/>
        <v>#REF!</v>
      </c>
    </row>
    <row r="38" spans="2:8" ht="15" customHeight="1" x14ac:dyDescent="0.55000000000000004">
      <c r="B38" s="42">
        <v>41883</v>
      </c>
      <c r="C38" s="38">
        <v>0</v>
      </c>
      <c r="D38" s="38" t="e">
        <f>'Sep 14'!D37</f>
        <v>#REF!</v>
      </c>
      <c r="E38" s="43" t="e">
        <f t="shared" si="1"/>
        <v>#REF!</v>
      </c>
      <c r="F38" s="158"/>
      <c r="G38" s="162" t="e">
        <f>'Gesamkosten Mon. 13'!D35</f>
        <v>#REF!</v>
      </c>
      <c r="H38" s="43" t="e">
        <f t="shared" si="2"/>
        <v>#REF!</v>
      </c>
    </row>
    <row r="39" spans="2:8" ht="15" customHeight="1" x14ac:dyDescent="0.55000000000000004">
      <c r="B39" s="42">
        <v>41913</v>
      </c>
      <c r="C39" s="38">
        <v>0</v>
      </c>
      <c r="D39" s="38" t="e">
        <f>'Okt 14'!D37</f>
        <v>#REF!</v>
      </c>
      <c r="E39" s="43" t="e">
        <f t="shared" si="1"/>
        <v>#REF!</v>
      </c>
      <c r="F39" s="158"/>
      <c r="G39" s="162" t="e">
        <f>'Gesamkosten Mon. 13'!D36</f>
        <v>#REF!</v>
      </c>
      <c r="H39" s="43" t="e">
        <f t="shared" si="2"/>
        <v>#REF!</v>
      </c>
    </row>
    <row r="40" spans="2:8" ht="15" customHeight="1" thickBot="1" x14ac:dyDescent="0.6">
      <c r="B40" s="44">
        <v>41944</v>
      </c>
      <c r="C40" s="45">
        <v>0</v>
      </c>
      <c r="D40" s="45" t="e">
        <f>'Nov 14'!D37</f>
        <v>#REF!</v>
      </c>
      <c r="E40" s="46" t="e">
        <f t="shared" si="1"/>
        <v>#REF!</v>
      </c>
      <c r="F40" s="158"/>
      <c r="G40" s="163" t="e">
        <f>'Gesamkosten Mon. 13'!D37</f>
        <v>#REF!</v>
      </c>
      <c r="H40" s="46" t="e">
        <f t="shared" si="2"/>
        <v>#REF!</v>
      </c>
    </row>
    <row r="42" spans="2:8" ht="15" customHeight="1" x14ac:dyDescent="0.55000000000000004">
      <c r="D42" s="52" t="e">
        <f>SUM(D29:D41)</f>
        <v>#REF!</v>
      </c>
      <c r="G42" s="47" t="e">
        <f>SUM(G29:G41)</f>
        <v>#REF!</v>
      </c>
      <c r="H42" s="47" t="e">
        <f>SUM(H29:H41)</f>
        <v>#REF!</v>
      </c>
    </row>
    <row r="43" spans="2:8" ht="15" customHeight="1" x14ac:dyDescent="0.55000000000000004">
      <c r="D43" s="52" t="e">
        <f>D42/6</f>
        <v>#REF!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2:AA44"/>
  <sheetViews>
    <sheetView topLeftCell="D2" zoomScale="90" zoomScaleNormal="90" workbookViewId="0">
      <selection activeCell="G7" sqref="G7:G37"/>
    </sheetView>
  </sheetViews>
  <sheetFormatPr baseColWidth="10" defaultColWidth="11.41796875" defaultRowHeight="14.4" x14ac:dyDescent="0.55000000000000004"/>
  <cols>
    <col min="1" max="6" width="11.41796875" style="2"/>
    <col min="7" max="10" width="11.41796875" style="10"/>
    <col min="11" max="11" width="11.41796875" style="16"/>
    <col min="12" max="16384" width="11.41796875" style="2"/>
  </cols>
  <sheetData>
    <row r="2" spans="1:11" x14ac:dyDescent="0.55000000000000004">
      <c r="A2" s="8" t="s">
        <v>2</v>
      </c>
      <c r="C2" s="9" t="s">
        <v>6</v>
      </c>
      <c r="D2" s="9"/>
      <c r="F2" s="9" t="s">
        <v>31</v>
      </c>
    </row>
    <row r="3" spans="1:11" x14ac:dyDescent="0.55000000000000004">
      <c r="A3" s="7"/>
    </row>
    <row r="4" spans="1:11" x14ac:dyDescent="0.55000000000000004">
      <c r="A4" s="7" t="s">
        <v>1</v>
      </c>
      <c r="B4" s="2" t="s">
        <v>0</v>
      </c>
    </row>
    <row r="5" spans="1:11" x14ac:dyDescent="0.55000000000000004">
      <c r="A5" s="7"/>
      <c r="E5" s="15"/>
      <c r="F5" s="15" t="s">
        <v>19</v>
      </c>
      <c r="G5" s="16" t="s">
        <v>20</v>
      </c>
      <c r="H5" s="20" t="s">
        <v>21</v>
      </c>
      <c r="I5" s="27">
        <v>0.1741</v>
      </c>
      <c r="J5" s="27">
        <v>0.26190000000000002</v>
      </c>
      <c r="K5" s="16" t="s">
        <v>16</v>
      </c>
    </row>
    <row r="6" spans="1:11" x14ac:dyDescent="0.55000000000000004">
      <c r="A6" s="7"/>
      <c r="E6" s="15"/>
      <c r="F6" s="15"/>
      <c r="G6" s="16"/>
      <c r="H6" s="20"/>
      <c r="I6" s="27"/>
      <c r="J6" s="27"/>
    </row>
    <row r="7" spans="1:11" x14ac:dyDescent="0.55000000000000004">
      <c r="A7" s="11">
        <v>41275</v>
      </c>
      <c r="B7" s="12">
        <v>14577.2</v>
      </c>
      <c r="C7" s="12">
        <v>33.4</v>
      </c>
      <c r="D7" s="12" t="s">
        <v>11</v>
      </c>
      <c r="E7" s="17">
        <v>41334</v>
      </c>
      <c r="F7" s="18" t="e">
        <f>#REF!</f>
        <v>#REF!</v>
      </c>
      <c r="G7" s="18" t="e">
        <f>#REF!</f>
        <v>#REF!</v>
      </c>
      <c r="H7" s="18" t="e">
        <f>(F7+G7)/24</f>
        <v>#REF!</v>
      </c>
      <c r="I7" s="51" t="e">
        <f>F7*I5</f>
        <v>#REF!</v>
      </c>
      <c r="J7" s="51" t="e">
        <f>G7*J5</f>
        <v>#REF!</v>
      </c>
      <c r="K7" s="51" t="e">
        <f>J7+I7</f>
        <v>#REF!</v>
      </c>
    </row>
    <row r="8" spans="1:11" x14ac:dyDescent="0.55000000000000004">
      <c r="A8" s="11">
        <v>41276</v>
      </c>
      <c r="B8" s="12">
        <v>14595.9</v>
      </c>
      <c r="C8" s="10">
        <f>B8-B7</f>
        <v>18.699999999998909</v>
      </c>
      <c r="D8" s="12" t="s">
        <v>12</v>
      </c>
      <c r="E8" s="17">
        <v>41335</v>
      </c>
      <c r="F8" s="18" t="e">
        <f>#REF!</f>
        <v>#REF!</v>
      </c>
      <c r="G8" s="18" t="e">
        <f>#REF!</f>
        <v>#REF!</v>
      </c>
      <c r="H8" s="18" t="e">
        <f t="shared" ref="H8:H37" si="0">(F8+G8)/24</f>
        <v>#REF!</v>
      </c>
      <c r="I8" s="51" t="e">
        <f>F8*I5</f>
        <v>#REF!</v>
      </c>
      <c r="J8" s="51" t="e">
        <f>G8*J5</f>
        <v>#REF!</v>
      </c>
      <c r="K8" s="51" t="e">
        <f t="shared" ref="K8:K37" si="1">J8+I8</f>
        <v>#REF!</v>
      </c>
    </row>
    <row r="9" spans="1:11" x14ac:dyDescent="0.55000000000000004">
      <c r="A9" s="11">
        <v>41277</v>
      </c>
      <c r="B9" s="12">
        <v>14622.7</v>
      </c>
      <c r="C9" s="10">
        <f t="shared" ref="C9:C37" si="2">B9-B8</f>
        <v>26.800000000001091</v>
      </c>
      <c r="D9" s="12" t="s">
        <v>13</v>
      </c>
      <c r="E9" s="17">
        <v>41336</v>
      </c>
      <c r="F9" s="18" t="e">
        <f>#REF!</f>
        <v>#REF!</v>
      </c>
      <c r="G9" s="18" t="e">
        <f>#REF!</f>
        <v>#REF!</v>
      </c>
      <c r="H9" s="18" t="e">
        <f t="shared" si="0"/>
        <v>#REF!</v>
      </c>
      <c r="I9" s="51" t="e">
        <f>F9*I5</f>
        <v>#REF!</v>
      </c>
      <c r="J9" s="51" t="e">
        <f>G9*J5</f>
        <v>#REF!</v>
      </c>
      <c r="K9" s="51" t="e">
        <f t="shared" si="1"/>
        <v>#REF!</v>
      </c>
    </row>
    <row r="10" spans="1:11" x14ac:dyDescent="0.55000000000000004">
      <c r="A10" s="11">
        <v>41278</v>
      </c>
      <c r="B10" s="12">
        <v>14644.2</v>
      </c>
      <c r="C10" s="10">
        <f t="shared" si="2"/>
        <v>21.5</v>
      </c>
      <c r="D10" s="12" t="s">
        <v>14</v>
      </c>
      <c r="E10" s="17">
        <v>41337</v>
      </c>
      <c r="F10" s="18" t="e">
        <f>#REF!</f>
        <v>#REF!</v>
      </c>
      <c r="G10" s="18" t="e">
        <f>#REF!</f>
        <v>#REF!</v>
      </c>
      <c r="H10" s="18" t="e">
        <f t="shared" si="0"/>
        <v>#REF!</v>
      </c>
      <c r="I10" s="51" t="e">
        <f>F10*I5</f>
        <v>#REF!</v>
      </c>
      <c r="J10" s="51" t="e">
        <f>G10*J5</f>
        <v>#REF!</v>
      </c>
      <c r="K10" s="51" t="e">
        <f t="shared" si="1"/>
        <v>#REF!</v>
      </c>
    </row>
    <row r="11" spans="1:11" x14ac:dyDescent="0.55000000000000004">
      <c r="A11" s="11">
        <v>41279</v>
      </c>
      <c r="B11" s="12">
        <v>14665.6</v>
      </c>
      <c r="C11" s="10">
        <f t="shared" si="2"/>
        <v>21.399999999999636</v>
      </c>
      <c r="D11" s="12" t="s">
        <v>8</v>
      </c>
      <c r="E11" s="17">
        <v>41338</v>
      </c>
      <c r="F11" s="18" t="e">
        <f>#REF!</f>
        <v>#REF!</v>
      </c>
      <c r="G11" s="18" t="e">
        <f>#REF!</f>
        <v>#REF!</v>
      </c>
      <c r="H11" s="18" t="e">
        <f t="shared" si="0"/>
        <v>#REF!</v>
      </c>
      <c r="I11" s="51" t="e">
        <f>F11*I5</f>
        <v>#REF!</v>
      </c>
      <c r="J11" s="51" t="e">
        <f>G11*J5</f>
        <v>#REF!</v>
      </c>
      <c r="K11" s="51" t="e">
        <f t="shared" si="1"/>
        <v>#REF!</v>
      </c>
    </row>
    <row r="12" spans="1:11" x14ac:dyDescent="0.55000000000000004">
      <c r="A12" s="11">
        <v>41280</v>
      </c>
      <c r="B12" s="12"/>
      <c r="C12" s="10">
        <f t="shared" si="2"/>
        <v>-14665.6</v>
      </c>
      <c r="D12" s="12" t="s">
        <v>9</v>
      </c>
      <c r="E12" s="17">
        <v>41339</v>
      </c>
      <c r="F12" s="18" t="e">
        <f>#REF!</f>
        <v>#REF!</v>
      </c>
      <c r="G12" s="18" t="e">
        <f>#REF!</f>
        <v>#REF!</v>
      </c>
      <c r="H12" s="18" t="e">
        <f t="shared" si="0"/>
        <v>#REF!</v>
      </c>
      <c r="I12" s="51" t="e">
        <f>F12*I5</f>
        <v>#REF!</v>
      </c>
      <c r="J12" s="51" t="e">
        <f>G12*J5</f>
        <v>#REF!</v>
      </c>
      <c r="K12" s="51" t="e">
        <f t="shared" si="1"/>
        <v>#REF!</v>
      </c>
    </row>
    <row r="13" spans="1:11" x14ac:dyDescent="0.55000000000000004">
      <c r="A13" s="11">
        <v>41281</v>
      </c>
      <c r="B13" s="12"/>
      <c r="C13" s="10">
        <f t="shared" si="2"/>
        <v>0</v>
      </c>
      <c r="D13" s="12" t="s">
        <v>10</v>
      </c>
      <c r="E13" s="17">
        <v>41340</v>
      </c>
      <c r="F13" s="18" t="e">
        <f>#REF!</f>
        <v>#REF!</v>
      </c>
      <c r="G13" s="18" t="e">
        <f>#REF!</f>
        <v>#REF!</v>
      </c>
      <c r="H13" s="18" t="e">
        <f t="shared" si="0"/>
        <v>#REF!</v>
      </c>
      <c r="I13" s="51" t="e">
        <f>F13*I5</f>
        <v>#REF!</v>
      </c>
      <c r="J13" s="51" t="e">
        <f>G13*J5</f>
        <v>#REF!</v>
      </c>
      <c r="K13" s="51" t="e">
        <f t="shared" si="1"/>
        <v>#REF!</v>
      </c>
    </row>
    <row r="14" spans="1:11" x14ac:dyDescent="0.55000000000000004">
      <c r="A14" s="11">
        <v>41282</v>
      </c>
      <c r="B14" s="12"/>
      <c r="C14" s="10">
        <f t="shared" si="2"/>
        <v>0</v>
      </c>
      <c r="D14" s="12" t="s">
        <v>11</v>
      </c>
      <c r="E14" s="17">
        <v>41341</v>
      </c>
      <c r="F14" s="18" t="e">
        <f>#REF!</f>
        <v>#REF!</v>
      </c>
      <c r="G14" s="18" t="e">
        <f>#REF!</f>
        <v>#REF!</v>
      </c>
      <c r="H14" s="18" t="e">
        <f t="shared" si="0"/>
        <v>#REF!</v>
      </c>
      <c r="I14" s="51" t="e">
        <f>F14*I5</f>
        <v>#REF!</v>
      </c>
      <c r="J14" s="51" t="e">
        <f>G14*J5</f>
        <v>#REF!</v>
      </c>
      <c r="K14" s="51" t="e">
        <f t="shared" si="1"/>
        <v>#REF!</v>
      </c>
    </row>
    <row r="15" spans="1:11" x14ac:dyDescent="0.55000000000000004">
      <c r="A15" s="11">
        <v>41283</v>
      </c>
      <c r="B15" s="12"/>
      <c r="C15" s="10">
        <f t="shared" si="2"/>
        <v>0</v>
      </c>
      <c r="D15" s="12" t="s">
        <v>12</v>
      </c>
      <c r="E15" s="17">
        <v>41342</v>
      </c>
      <c r="F15" s="18" t="e">
        <f>#REF!</f>
        <v>#REF!</v>
      </c>
      <c r="G15" s="18" t="e">
        <f>#REF!</f>
        <v>#REF!</v>
      </c>
      <c r="H15" s="18" t="e">
        <f t="shared" si="0"/>
        <v>#REF!</v>
      </c>
      <c r="I15" s="51" t="e">
        <f>F15*I5</f>
        <v>#REF!</v>
      </c>
      <c r="J15" s="51" t="e">
        <f>G15*J5</f>
        <v>#REF!</v>
      </c>
      <c r="K15" s="51" t="e">
        <f t="shared" si="1"/>
        <v>#REF!</v>
      </c>
    </row>
    <row r="16" spans="1:11" x14ac:dyDescent="0.55000000000000004">
      <c r="A16" s="11">
        <v>41284</v>
      </c>
      <c r="B16" s="12"/>
      <c r="C16" s="10">
        <f t="shared" si="2"/>
        <v>0</v>
      </c>
      <c r="D16" s="12" t="s">
        <v>13</v>
      </c>
      <c r="E16" s="17">
        <v>41343</v>
      </c>
      <c r="F16" s="18" t="e">
        <f>#REF!</f>
        <v>#REF!</v>
      </c>
      <c r="G16" s="18" t="e">
        <f>#REF!</f>
        <v>#REF!</v>
      </c>
      <c r="H16" s="18" t="e">
        <f t="shared" si="0"/>
        <v>#REF!</v>
      </c>
      <c r="I16" s="51" t="e">
        <f>F16*I5</f>
        <v>#REF!</v>
      </c>
      <c r="J16" s="51" t="e">
        <f>G16*J5</f>
        <v>#REF!</v>
      </c>
      <c r="K16" s="51" t="e">
        <f t="shared" si="1"/>
        <v>#REF!</v>
      </c>
    </row>
    <row r="17" spans="1:27" x14ac:dyDescent="0.55000000000000004">
      <c r="A17" s="11">
        <v>41285</v>
      </c>
      <c r="B17" s="12"/>
      <c r="C17" s="10">
        <f t="shared" si="2"/>
        <v>0</v>
      </c>
      <c r="D17" s="12" t="s">
        <v>14</v>
      </c>
      <c r="E17" s="17">
        <v>41344</v>
      </c>
      <c r="F17" s="18" t="e">
        <f>#REF!</f>
        <v>#REF!</v>
      </c>
      <c r="G17" s="18" t="e">
        <f>#REF!</f>
        <v>#REF!</v>
      </c>
      <c r="H17" s="18" t="e">
        <f t="shared" si="0"/>
        <v>#REF!</v>
      </c>
      <c r="I17" s="51" t="e">
        <f>F17*I5</f>
        <v>#REF!</v>
      </c>
      <c r="J17" s="51" t="e">
        <f>G17*J5</f>
        <v>#REF!</v>
      </c>
      <c r="K17" s="51" t="e">
        <f t="shared" si="1"/>
        <v>#REF!</v>
      </c>
      <c r="Z17" s="31"/>
      <c r="AA17" s="31"/>
    </row>
    <row r="18" spans="1:27" x14ac:dyDescent="0.55000000000000004">
      <c r="A18" s="11">
        <v>41286</v>
      </c>
      <c r="B18" s="12"/>
      <c r="C18" s="10">
        <f t="shared" si="2"/>
        <v>0</v>
      </c>
      <c r="D18" s="12" t="s">
        <v>8</v>
      </c>
      <c r="E18" s="17">
        <v>41345</v>
      </c>
      <c r="F18" s="18" t="e">
        <f>#REF!</f>
        <v>#REF!</v>
      </c>
      <c r="G18" s="18" t="e">
        <f>#REF!</f>
        <v>#REF!</v>
      </c>
      <c r="H18" s="18" t="e">
        <f t="shared" si="0"/>
        <v>#REF!</v>
      </c>
      <c r="I18" s="51" t="e">
        <f>F18*I5</f>
        <v>#REF!</v>
      </c>
      <c r="J18" s="51" t="e">
        <f>G18*J5</f>
        <v>#REF!</v>
      </c>
      <c r="K18" s="51" t="e">
        <f t="shared" si="1"/>
        <v>#REF!</v>
      </c>
    </row>
    <row r="19" spans="1:27" x14ac:dyDescent="0.55000000000000004">
      <c r="A19" s="11">
        <v>41287</v>
      </c>
      <c r="B19" s="12"/>
      <c r="C19" s="10">
        <f t="shared" si="2"/>
        <v>0</v>
      </c>
      <c r="D19" s="12" t="s">
        <v>9</v>
      </c>
      <c r="E19" s="17">
        <v>41346</v>
      </c>
      <c r="F19" s="18" t="e">
        <f>#REF!</f>
        <v>#REF!</v>
      </c>
      <c r="G19" s="18" t="e">
        <f>#REF!</f>
        <v>#REF!</v>
      </c>
      <c r="H19" s="18" t="e">
        <f t="shared" si="0"/>
        <v>#REF!</v>
      </c>
      <c r="I19" s="51" t="e">
        <f>F19*I5</f>
        <v>#REF!</v>
      </c>
      <c r="J19" s="51" t="e">
        <f>G19*J5</f>
        <v>#REF!</v>
      </c>
      <c r="K19" s="51" t="e">
        <f t="shared" si="1"/>
        <v>#REF!</v>
      </c>
    </row>
    <row r="20" spans="1:27" x14ac:dyDescent="0.55000000000000004">
      <c r="A20" s="11">
        <v>41288</v>
      </c>
      <c r="B20" s="12"/>
      <c r="C20" s="10">
        <f t="shared" si="2"/>
        <v>0</v>
      </c>
      <c r="D20" s="12" t="s">
        <v>10</v>
      </c>
      <c r="E20" s="17">
        <v>41347</v>
      </c>
      <c r="F20" s="18" t="e">
        <f>#REF!</f>
        <v>#REF!</v>
      </c>
      <c r="G20" s="18" t="e">
        <f>#REF!</f>
        <v>#REF!</v>
      </c>
      <c r="H20" s="18" t="e">
        <f t="shared" si="0"/>
        <v>#REF!</v>
      </c>
      <c r="I20" s="51" t="e">
        <f>F20*I5</f>
        <v>#REF!</v>
      </c>
      <c r="J20" s="51" t="e">
        <f>G20*J5</f>
        <v>#REF!</v>
      </c>
      <c r="K20" s="51" t="e">
        <f t="shared" si="1"/>
        <v>#REF!</v>
      </c>
    </row>
    <row r="21" spans="1:27" x14ac:dyDescent="0.55000000000000004">
      <c r="A21" s="11">
        <v>41289</v>
      </c>
      <c r="B21" s="12"/>
      <c r="C21" s="10">
        <f t="shared" si="2"/>
        <v>0</v>
      </c>
      <c r="D21" s="12" t="s">
        <v>11</v>
      </c>
      <c r="E21" s="17">
        <v>41348</v>
      </c>
      <c r="F21" s="18" t="e">
        <f>#REF!</f>
        <v>#REF!</v>
      </c>
      <c r="G21" s="18" t="e">
        <f>#REF!</f>
        <v>#REF!</v>
      </c>
      <c r="H21" s="18" t="e">
        <f t="shared" si="0"/>
        <v>#REF!</v>
      </c>
      <c r="I21" s="51" t="e">
        <f>F21*I5</f>
        <v>#REF!</v>
      </c>
      <c r="J21" s="51" t="e">
        <f>G21*J5</f>
        <v>#REF!</v>
      </c>
      <c r="K21" s="51" t="e">
        <f t="shared" si="1"/>
        <v>#REF!</v>
      </c>
    </row>
    <row r="22" spans="1:27" x14ac:dyDescent="0.55000000000000004">
      <c r="A22" s="11">
        <v>41290</v>
      </c>
      <c r="B22" s="12"/>
      <c r="C22" s="10">
        <f t="shared" si="2"/>
        <v>0</v>
      </c>
      <c r="D22" s="12" t="s">
        <v>12</v>
      </c>
      <c r="E22" s="17">
        <v>41349</v>
      </c>
      <c r="F22" s="18" t="e">
        <f>#REF!</f>
        <v>#REF!</v>
      </c>
      <c r="G22" s="18" t="e">
        <f>#REF!</f>
        <v>#REF!</v>
      </c>
      <c r="H22" s="18" t="e">
        <f t="shared" si="0"/>
        <v>#REF!</v>
      </c>
      <c r="I22" s="51" t="e">
        <f>F22*I5</f>
        <v>#REF!</v>
      </c>
      <c r="J22" s="51" t="e">
        <f>G22*J5</f>
        <v>#REF!</v>
      </c>
      <c r="K22" s="51" t="e">
        <f t="shared" si="1"/>
        <v>#REF!</v>
      </c>
    </row>
    <row r="23" spans="1:27" x14ac:dyDescent="0.55000000000000004">
      <c r="A23" s="11">
        <v>41291</v>
      </c>
      <c r="B23" s="12"/>
      <c r="C23" s="10">
        <f t="shared" si="2"/>
        <v>0</v>
      </c>
      <c r="D23" s="12" t="s">
        <v>13</v>
      </c>
      <c r="E23" s="17">
        <v>41350</v>
      </c>
      <c r="F23" s="18" t="e">
        <f>#REF!</f>
        <v>#REF!</v>
      </c>
      <c r="G23" s="18" t="e">
        <f>#REF!</f>
        <v>#REF!</v>
      </c>
      <c r="H23" s="18" t="e">
        <f t="shared" si="0"/>
        <v>#REF!</v>
      </c>
      <c r="I23" s="51" t="e">
        <f>F23*I5</f>
        <v>#REF!</v>
      </c>
      <c r="J23" s="51" t="e">
        <f>G23*J5</f>
        <v>#REF!</v>
      </c>
      <c r="K23" s="51" t="e">
        <f t="shared" si="1"/>
        <v>#REF!</v>
      </c>
    </row>
    <row r="24" spans="1:27" x14ac:dyDescent="0.55000000000000004">
      <c r="A24" s="11">
        <v>41292</v>
      </c>
      <c r="B24" s="12"/>
      <c r="C24" s="10">
        <f t="shared" si="2"/>
        <v>0</v>
      </c>
      <c r="D24" s="12" t="s">
        <v>14</v>
      </c>
      <c r="E24" s="17">
        <v>41351</v>
      </c>
      <c r="F24" s="18" t="e">
        <f>#REF!</f>
        <v>#REF!</v>
      </c>
      <c r="G24" s="18" t="e">
        <f>#REF!</f>
        <v>#REF!</v>
      </c>
      <c r="H24" s="18" t="e">
        <f t="shared" si="0"/>
        <v>#REF!</v>
      </c>
      <c r="I24" s="51" t="e">
        <f>F24*I5</f>
        <v>#REF!</v>
      </c>
      <c r="J24" s="51" t="e">
        <f>G24*J5</f>
        <v>#REF!</v>
      </c>
      <c r="K24" s="51" t="e">
        <f t="shared" si="1"/>
        <v>#REF!</v>
      </c>
    </row>
    <row r="25" spans="1:27" x14ac:dyDescent="0.55000000000000004">
      <c r="A25" s="11">
        <v>41293</v>
      </c>
      <c r="B25" s="12"/>
      <c r="C25" s="10">
        <f t="shared" si="2"/>
        <v>0</v>
      </c>
      <c r="D25" s="12" t="s">
        <v>8</v>
      </c>
      <c r="E25" s="17">
        <v>41352</v>
      </c>
      <c r="F25" s="18" t="e">
        <f>#REF!</f>
        <v>#REF!</v>
      </c>
      <c r="G25" s="18" t="e">
        <f>#REF!</f>
        <v>#REF!</v>
      </c>
      <c r="H25" s="18" t="e">
        <f t="shared" si="0"/>
        <v>#REF!</v>
      </c>
      <c r="I25" s="51" t="e">
        <f>F25*I5</f>
        <v>#REF!</v>
      </c>
      <c r="J25" s="51" t="e">
        <f>G25*J5</f>
        <v>#REF!</v>
      </c>
      <c r="K25" s="51" t="e">
        <f t="shared" si="1"/>
        <v>#REF!</v>
      </c>
    </row>
    <row r="26" spans="1:27" x14ac:dyDescent="0.55000000000000004">
      <c r="A26" s="11">
        <v>41294</v>
      </c>
      <c r="B26" s="12"/>
      <c r="C26" s="10">
        <f t="shared" si="2"/>
        <v>0</v>
      </c>
      <c r="D26" s="12" t="s">
        <v>9</v>
      </c>
      <c r="E26" s="17">
        <v>41353</v>
      </c>
      <c r="F26" s="18" t="e">
        <f>#REF!</f>
        <v>#REF!</v>
      </c>
      <c r="G26" s="18" t="e">
        <f>#REF!</f>
        <v>#REF!</v>
      </c>
      <c r="H26" s="18" t="e">
        <f t="shared" si="0"/>
        <v>#REF!</v>
      </c>
      <c r="I26" s="51" t="e">
        <f>F26*I5</f>
        <v>#REF!</v>
      </c>
      <c r="J26" s="51" t="e">
        <f>G26*J5</f>
        <v>#REF!</v>
      </c>
      <c r="K26" s="51" t="e">
        <f t="shared" si="1"/>
        <v>#REF!</v>
      </c>
    </row>
    <row r="27" spans="1:27" x14ac:dyDescent="0.55000000000000004">
      <c r="A27" s="11">
        <v>41295</v>
      </c>
      <c r="B27" s="12"/>
      <c r="C27" s="10">
        <f t="shared" si="2"/>
        <v>0</v>
      </c>
      <c r="D27" s="12" t="s">
        <v>10</v>
      </c>
      <c r="E27" s="17">
        <v>41354</v>
      </c>
      <c r="F27" s="18" t="e">
        <f>#REF!</f>
        <v>#REF!</v>
      </c>
      <c r="G27" s="18" t="e">
        <f>#REF!</f>
        <v>#REF!</v>
      </c>
      <c r="H27" s="18" t="e">
        <f t="shared" si="0"/>
        <v>#REF!</v>
      </c>
      <c r="I27" s="51" t="e">
        <f>F27*I5</f>
        <v>#REF!</v>
      </c>
      <c r="J27" s="51" t="e">
        <f>G27*J5</f>
        <v>#REF!</v>
      </c>
      <c r="K27" s="51" t="e">
        <f t="shared" si="1"/>
        <v>#REF!</v>
      </c>
    </row>
    <row r="28" spans="1:27" x14ac:dyDescent="0.55000000000000004">
      <c r="A28" s="11">
        <v>41296</v>
      </c>
      <c r="B28" s="12"/>
      <c r="C28" s="10">
        <f t="shared" si="2"/>
        <v>0</v>
      </c>
      <c r="D28" s="12" t="s">
        <v>11</v>
      </c>
      <c r="E28" s="17">
        <v>41355</v>
      </c>
      <c r="F28" s="18" t="e">
        <f>#REF!</f>
        <v>#REF!</v>
      </c>
      <c r="G28" s="18" t="e">
        <f>#REF!</f>
        <v>#REF!</v>
      </c>
      <c r="H28" s="18" t="e">
        <f t="shared" si="0"/>
        <v>#REF!</v>
      </c>
      <c r="I28" s="51" t="e">
        <f>F28*I5</f>
        <v>#REF!</v>
      </c>
      <c r="J28" s="51" t="e">
        <f>G28*J5</f>
        <v>#REF!</v>
      </c>
      <c r="K28" s="51" t="e">
        <f t="shared" si="1"/>
        <v>#REF!</v>
      </c>
    </row>
    <row r="29" spans="1:27" x14ac:dyDescent="0.55000000000000004">
      <c r="A29" s="11">
        <v>41297</v>
      </c>
      <c r="B29" s="12"/>
      <c r="C29" s="10">
        <f t="shared" si="2"/>
        <v>0</v>
      </c>
      <c r="D29" s="12" t="s">
        <v>12</v>
      </c>
      <c r="E29" s="17">
        <v>41356</v>
      </c>
      <c r="F29" s="18" t="e">
        <f>#REF!</f>
        <v>#REF!</v>
      </c>
      <c r="G29" s="18" t="e">
        <f>#REF!</f>
        <v>#REF!</v>
      </c>
      <c r="H29" s="18" t="e">
        <f t="shared" si="0"/>
        <v>#REF!</v>
      </c>
      <c r="I29" s="51" t="e">
        <f>F29*I5</f>
        <v>#REF!</v>
      </c>
      <c r="J29" s="51" t="e">
        <f>G29*J5</f>
        <v>#REF!</v>
      </c>
      <c r="K29" s="51" t="e">
        <f t="shared" si="1"/>
        <v>#REF!</v>
      </c>
    </row>
    <row r="30" spans="1:27" x14ac:dyDescent="0.55000000000000004">
      <c r="A30" s="11">
        <v>41298</v>
      </c>
      <c r="B30" s="12"/>
      <c r="C30" s="10">
        <f t="shared" si="2"/>
        <v>0</v>
      </c>
      <c r="D30" s="12" t="s">
        <v>13</v>
      </c>
      <c r="E30" s="17">
        <v>41357</v>
      </c>
      <c r="F30" s="18" t="e">
        <f>#REF!</f>
        <v>#REF!</v>
      </c>
      <c r="G30" s="18" t="e">
        <f>#REF!</f>
        <v>#REF!</v>
      </c>
      <c r="H30" s="18" t="e">
        <f t="shared" si="0"/>
        <v>#REF!</v>
      </c>
      <c r="I30" s="51" t="e">
        <f>F30*I5</f>
        <v>#REF!</v>
      </c>
      <c r="J30" s="51" t="e">
        <f>G30*J5</f>
        <v>#REF!</v>
      </c>
      <c r="K30" s="51" t="e">
        <f t="shared" si="1"/>
        <v>#REF!</v>
      </c>
    </row>
    <row r="31" spans="1:27" x14ac:dyDescent="0.55000000000000004">
      <c r="A31" s="11">
        <v>41299</v>
      </c>
      <c r="B31" s="12"/>
      <c r="C31" s="10">
        <f t="shared" si="2"/>
        <v>0</v>
      </c>
      <c r="D31" s="12" t="s">
        <v>14</v>
      </c>
      <c r="E31" s="17">
        <v>41358</v>
      </c>
      <c r="F31" s="18" t="e">
        <f>#REF!</f>
        <v>#REF!</v>
      </c>
      <c r="G31" s="18" t="e">
        <f>#REF!</f>
        <v>#REF!</v>
      </c>
      <c r="H31" s="18" t="e">
        <f t="shared" si="0"/>
        <v>#REF!</v>
      </c>
      <c r="I31" s="51" t="e">
        <f>F31*I5</f>
        <v>#REF!</v>
      </c>
      <c r="J31" s="51" t="e">
        <f>G31*J5</f>
        <v>#REF!</v>
      </c>
      <c r="K31" s="51" t="e">
        <f t="shared" si="1"/>
        <v>#REF!</v>
      </c>
    </row>
    <row r="32" spans="1:27" x14ac:dyDescent="0.55000000000000004">
      <c r="A32" s="11">
        <v>41300</v>
      </c>
      <c r="B32" s="12"/>
      <c r="C32" s="10">
        <f t="shared" si="2"/>
        <v>0</v>
      </c>
      <c r="D32" s="12" t="s">
        <v>8</v>
      </c>
      <c r="E32" s="17">
        <v>41359</v>
      </c>
      <c r="F32" s="18" t="e">
        <f>#REF!</f>
        <v>#REF!</v>
      </c>
      <c r="G32" s="18" t="e">
        <f>#REF!</f>
        <v>#REF!</v>
      </c>
      <c r="H32" s="18" t="e">
        <f t="shared" si="0"/>
        <v>#REF!</v>
      </c>
      <c r="I32" s="51" t="e">
        <f>F32*I5</f>
        <v>#REF!</v>
      </c>
      <c r="J32" s="51" t="e">
        <f>G32*J5</f>
        <v>#REF!</v>
      </c>
      <c r="K32" s="51" t="e">
        <f t="shared" si="1"/>
        <v>#REF!</v>
      </c>
    </row>
    <row r="33" spans="1:11" x14ac:dyDescent="0.55000000000000004">
      <c r="A33" s="11">
        <v>41301</v>
      </c>
      <c r="B33" s="12"/>
      <c r="C33" s="10">
        <f t="shared" si="2"/>
        <v>0</v>
      </c>
      <c r="D33" s="12" t="s">
        <v>9</v>
      </c>
      <c r="E33" s="17">
        <v>41360</v>
      </c>
      <c r="F33" s="18" t="e">
        <f>#REF!</f>
        <v>#REF!</v>
      </c>
      <c r="G33" s="18" t="e">
        <f>#REF!</f>
        <v>#REF!</v>
      </c>
      <c r="H33" s="18" t="e">
        <f t="shared" si="0"/>
        <v>#REF!</v>
      </c>
      <c r="I33" s="51" t="e">
        <f>F33*I5</f>
        <v>#REF!</v>
      </c>
      <c r="J33" s="51" t="e">
        <f>G33*J5</f>
        <v>#REF!</v>
      </c>
      <c r="K33" s="51" t="e">
        <f t="shared" si="1"/>
        <v>#REF!</v>
      </c>
    </row>
    <row r="34" spans="1:11" x14ac:dyDescent="0.55000000000000004">
      <c r="A34" s="11">
        <v>41302</v>
      </c>
      <c r="B34" s="12"/>
      <c r="C34" s="10">
        <f t="shared" si="2"/>
        <v>0</v>
      </c>
      <c r="D34" s="12" t="s">
        <v>10</v>
      </c>
      <c r="E34" s="17">
        <v>41361</v>
      </c>
      <c r="F34" s="18" t="e">
        <f>#REF!</f>
        <v>#REF!</v>
      </c>
      <c r="G34" s="18" t="e">
        <f>#REF!</f>
        <v>#REF!</v>
      </c>
      <c r="H34" s="18" t="e">
        <f t="shared" si="0"/>
        <v>#REF!</v>
      </c>
      <c r="I34" s="51" t="e">
        <f>F34*I5</f>
        <v>#REF!</v>
      </c>
      <c r="J34" s="51" t="e">
        <f>G34*J5</f>
        <v>#REF!</v>
      </c>
      <c r="K34" s="51" t="e">
        <f t="shared" si="1"/>
        <v>#REF!</v>
      </c>
    </row>
    <row r="35" spans="1:11" x14ac:dyDescent="0.55000000000000004">
      <c r="A35" s="11">
        <v>41303</v>
      </c>
      <c r="B35" s="12"/>
      <c r="C35" s="10">
        <f t="shared" si="2"/>
        <v>0</v>
      </c>
      <c r="D35" s="12" t="s">
        <v>11</v>
      </c>
      <c r="E35" s="17">
        <v>41362</v>
      </c>
      <c r="F35" s="18" t="e">
        <f>#REF!</f>
        <v>#REF!</v>
      </c>
      <c r="G35" s="18" t="e">
        <f>#REF!</f>
        <v>#REF!</v>
      </c>
      <c r="H35" s="18" t="e">
        <f t="shared" si="0"/>
        <v>#REF!</v>
      </c>
      <c r="I35" s="51" t="e">
        <f>F35*I5</f>
        <v>#REF!</v>
      </c>
      <c r="J35" s="51" t="e">
        <f>G35*J5</f>
        <v>#REF!</v>
      </c>
      <c r="K35" s="51" t="e">
        <f t="shared" si="1"/>
        <v>#REF!</v>
      </c>
    </row>
    <row r="36" spans="1:11" x14ac:dyDescent="0.55000000000000004">
      <c r="A36" s="11">
        <v>41304</v>
      </c>
      <c r="B36" s="12"/>
      <c r="C36" s="10">
        <f t="shared" si="2"/>
        <v>0</v>
      </c>
      <c r="D36" s="12" t="s">
        <v>12</v>
      </c>
      <c r="E36" s="17">
        <v>41363</v>
      </c>
      <c r="F36" s="18" t="e">
        <f>#REF!</f>
        <v>#REF!</v>
      </c>
      <c r="G36" s="18" t="e">
        <f>#REF!</f>
        <v>#REF!</v>
      </c>
      <c r="H36" s="18" t="e">
        <f t="shared" si="0"/>
        <v>#REF!</v>
      </c>
      <c r="I36" s="51" t="e">
        <f>F36*I5</f>
        <v>#REF!</v>
      </c>
      <c r="J36" s="51" t="e">
        <f>G36*J5</f>
        <v>#REF!</v>
      </c>
      <c r="K36" s="51" t="e">
        <f t="shared" si="1"/>
        <v>#REF!</v>
      </c>
    </row>
    <row r="37" spans="1:11" x14ac:dyDescent="0.55000000000000004">
      <c r="A37" s="11">
        <v>41305</v>
      </c>
      <c r="B37" s="12"/>
      <c r="C37" s="10">
        <f t="shared" si="2"/>
        <v>0</v>
      </c>
      <c r="D37" s="12" t="s">
        <v>13</v>
      </c>
      <c r="E37" s="17">
        <v>41364</v>
      </c>
      <c r="F37" s="18" t="e">
        <f>#REF!</f>
        <v>#REF!</v>
      </c>
      <c r="G37" s="18" t="e">
        <f>#REF!</f>
        <v>#REF!</v>
      </c>
      <c r="H37" s="18" t="e">
        <f t="shared" si="0"/>
        <v>#REF!</v>
      </c>
      <c r="I37" s="51" t="e">
        <f>F37*I5</f>
        <v>#REF!</v>
      </c>
      <c r="J37" s="51" t="e">
        <f>G37*J5</f>
        <v>#REF!</v>
      </c>
      <c r="K37" s="51" t="e">
        <f t="shared" si="1"/>
        <v>#REF!</v>
      </c>
    </row>
    <row r="38" spans="1:11" x14ac:dyDescent="0.55000000000000004">
      <c r="A38" s="11"/>
      <c r="B38" s="12"/>
      <c r="C38" s="10"/>
      <c r="D38" s="12"/>
      <c r="E38" s="17"/>
      <c r="F38" s="18"/>
      <c r="G38" s="18"/>
      <c r="H38" s="18"/>
      <c r="I38" s="16"/>
      <c r="J38" s="16"/>
    </row>
    <row r="39" spans="1:11" x14ac:dyDescent="0.55000000000000004">
      <c r="A39" s="11"/>
      <c r="B39" s="2" t="s">
        <v>3</v>
      </c>
      <c r="C39" s="13">
        <f>SUM(C7:C37)</f>
        <v>-14543.800000000001</v>
      </c>
      <c r="D39" s="13"/>
      <c r="E39" s="15" t="s">
        <v>16</v>
      </c>
      <c r="F39" s="18" t="e">
        <f>SUM(F7:F38)</f>
        <v>#REF!</v>
      </c>
      <c r="G39" s="18" t="e">
        <f>SUM(G7:G37)</f>
        <v>#REF!</v>
      </c>
      <c r="H39" s="16"/>
      <c r="I39" s="51" t="e">
        <f>SUM(I7:I38)</f>
        <v>#REF!</v>
      </c>
      <c r="J39" s="51" t="e">
        <f>SUM(J7:J38)</f>
        <v>#REF!</v>
      </c>
      <c r="K39" s="51" t="e">
        <f>SUM(K7:K37)</f>
        <v>#REF!</v>
      </c>
    </row>
    <row r="40" spans="1:11" x14ac:dyDescent="0.55000000000000004">
      <c r="A40" s="7"/>
      <c r="B40" s="14" t="s">
        <v>4</v>
      </c>
      <c r="C40" s="13">
        <f>C39/31</f>
        <v>-469.15483870967745</v>
      </c>
      <c r="D40" s="13"/>
      <c r="E40" s="15" t="s">
        <v>7</v>
      </c>
      <c r="F40" s="18" t="e">
        <f>SUM(F7:F37)/31</f>
        <v>#REF!</v>
      </c>
      <c r="G40" s="18" t="e">
        <f>SUM(G7:G37)/31</f>
        <v>#REF!</v>
      </c>
      <c r="H40" s="18"/>
      <c r="I40" s="16"/>
      <c r="J40" s="16"/>
    </row>
    <row r="41" spans="1:11" x14ac:dyDescent="0.55000000000000004">
      <c r="E41" s="15" t="s">
        <v>15</v>
      </c>
      <c r="F41" s="26" t="e">
        <f>F40/24</f>
        <v>#REF!</v>
      </c>
      <c r="G41" s="26" t="e">
        <f>G40/24</f>
        <v>#REF!</v>
      </c>
      <c r="I41" s="51"/>
      <c r="J41" s="51"/>
    </row>
    <row r="42" spans="1:11" x14ac:dyDescent="0.55000000000000004">
      <c r="E42" s="15" t="s">
        <v>25</v>
      </c>
      <c r="F42" s="26"/>
      <c r="G42" s="26"/>
      <c r="I42" s="51">
        <v>7.88</v>
      </c>
      <c r="J42" s="51">
        <v>11.58</v>
      </c>
    </row>
    <row r="43" spans="1:11" x14ac:dyDescent="0.55000000000000004">
      <c r="I43" s="51"/>
      <c r="J43" s="51"/>
    </row>
    <row r="44" spans="1:11" x14ac:dyDescent="0.55000000000000004">
      <c r="E44" s="32" t="s">
        <v>18</v>
      </c>
      <c r="I44" s="16"/>
      <c r="J44" s="51" t="e">
        <f>J42+I42+J39+I39</f>
        <v>#REF!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1:W173"/>
  <sheetViews>
    <sheetView workbookViewId="0">
      <selection activeCell="C27" sqref="C27:C30"/>
    </sheetView>
  </sheetViews>
  <sheetFormatPr baseColWidth="10" defaultRowHeight="15" customHeight="1" x14ac:dyDescent="0.55000000000000004"/>
  <cols>
    <col min="3" max="3" width="0" hidden="1" customWidth="1"/>
    <col min="4" max="4" width="12.578125" bestFit="1" customWidth="1"/>
    <col min="5" max="5" width="5.68359375" customWidth="1"/>
    <col min="6" max="6" width="12.578125" customWidth="1"/>
  </cols>
  <sheetData>
    <row r="1" spans="2:22" ht="15" customHeight="1" thickBot="1" x14ac:dyDescent="0.6"/>
    <row r="2" spans="2:22" ht="15" customHeight="1" x14ac:dyDescent="0.55000000000000004">
      <c r="B2" s="225" t="s">
        <v>141</v>
      </c>
      <c r="C2" s="183" t="s">
        <v>57</v>
      </c>
      <c r="D2" s="160" t="s">
        <v>16</v>
      </c>
      <c r="E2" s="15"/>
      <c r="F2" s="159" t="s">
        <v>86</v>
      </c>
      <c r="G2" s="160" t="s">
        <v>87</v>
      </c>
    </row>
    <row r="3" spans="2:22" ht="15" customHeight="1" x14ac:dyDescent="0.55000000000000004">
      <c r="B3" s="219"/>
      <c r="C3" s="224"/>
      <c r="D3" s="220"/>
      <c r="E3" s="15"/>
      <c r="F3" s="219"/>
      <c r="G3" s="220"/>
    </row>
    <row r="4" spans="2:22" ht="15" customHeight="1" x14ac:dyDescent="0.55000000000000004">
      <c r="B4" s="219"/>
      <c r="C4" s="221" t="s">
        <v>28</v>
      </c>
      <c r="D4" s="222" t="s">
        <v>143</v>
      </c>
      <c r="E4" s="16"/>
      <c r="F4" s="223" t="s">
        <v>146</v>
      </c>
      <c r="G4" s="220"/>
    </row>
    <row r="5" spans="2:22" ht="15" customHeight="1" x14ac:dyDescent="0.55000000000000004">
      <c r="B5" s="42">
        <v>41974</v>
      </c>
      <c r="C5" s="38"/>
      <c r="D5" s="43">
        <v>324.2</v>
      </c>
      <c r="E5" s="158"/>
      <c r="F5" s="162">
        <v>452.1</v>
      </c>
      <c r="G5" s="43">
        <f>D5-F5</f>
        <v>-127.90000000000003</v>
      </c>
    </row>
    <row r="6" spans="2:22" ht="15" customHeight="1" x14ac:dyDescent="0.55000000000000004">
      <c r="B6" s="42">
        <v>42005</v>
      </c>
      <c r="C6" s="38"/>
      <c r="D6" s="43">
        <v>343.3</v>
      </c>
      <c r="E6" s="158"/>
      <c r="F6" s="162">
        <v>420.6</v>
      </c>
      <c r="G6" s="43">
        <f t="shared" ref="G6:G17" si="0">D6-F6</f>
        <v>-77.300000000000011</v>
      </c>
    </row>
    <row r="7" spans="2:22" ht="15" customHeight="1" x14ac:dyDescent="0.55000000000000004">
      <c r="B7" s="42">
        <v>42036</v>
      </c>
      <c r="C7" s="38"/>
      <c r="D7" s="43">
        <v>320.8</v>
      </c>
      <c r="E7" s="158"/>
      <c r="F7" s="162">
        <v>384.5</v>
      </c>
      <c r="G7" s="43">
        <f t="shared" si="0"/>
        <v>-63.699999999999989</v>
      </c>
    </row>
    <row r="8" spans="2:22" ht="15" customHeight="1" x14ac:dyDescent="0.55000000000000004">
      <c r="B8" s="42">
        <v>42064</v>
      </c>
      <c r="C8" s="38"/>
      <c r="D8" s="43">
        <v>295.8</v>
      </c>
      <c r="E8" s="158"/>
      <c r="F8" s="162">
        <v>417.5</v>
      </c>
      <c r="G8" s="43">
        <f t="shared" si="0"/>
        <v>-121.69999999999999</v>
      </c>
    </row>
    <row r="9" spans="2:22" ht="15" customHeight="1" x14ac:dyDescent="0.55000000000000004">
      <c r="B9" s="42">
        <v>42095</v>
      </c>
      <c r="C9" s="38"/>
      <c r="D9" s="43">
        <v>244.6</v>
      </c>
      <c r="E9" s="158"/>
      <c r="F9" s="162">
        <v>374.1</v>
      </c>
      <c r="G9" s="43">
        <f t="shared" si="0"/>
        <v>-129.50000000000003</v>
      </c>
      <c r="T9">
        <v>2013</v>
      </c>
    </row>
    <row r="10" spans="2:22" ht="15" customHeight="1" x14ac:dyDescent="0.55000000000000004">
      <c r="B10" s="42">
        <v>42125</v>
      </c>
      <c r="C10" s="38"/>
      <c r="D10" s="43">
        <v>262.7</v>
      </c>
      <c r="E10" s="158"/>
      <c r="F10" s="162">
        <v>380.7</v>
      </c>
      <c r="G10" s="43">
        <f t="shared" si="0"/>
        <v>-118</v>
      </c>
    </row>
    <row r="11" spans="2:22" ht="15" customHeight="1" x14ac:dyDescent="0.55000000000000004">
      <c r="B11" s="42">
        <v>42156</v>
      </c>
      <c r="C11" s="38"/>
      <c r="D11" s="43">
        <v>232</v>
      </c>
      <c r="E11" s="158"/>
      <c r="F11" s="162">
        <v>289.39999999999998</v>
      </c>
      <c r="G11" s="43">
        <f t="shared" si="0"/>
        <v>-57.399999999999977</v>
      </c>
      <c r="T11">
        <v>464.70000000000221</v>
      </c>
      <c r="U11">
        <v>291.10000000000218</v>
      </c>
      <c r="V11">
        <f>T11-U11</f>
        <v>173.60000000000002</v>
      </c>
    </row>
    <row r="12" spans="2:22" ht="15" customHeight="1" x14ac:dyDescent="0.55000000000000004">
      <c r="B12" s="42">
        <v>42186</v>
      </c>
      <c r="C12" s="38"/>
      <c r="D12" s="43">
        <v>222.7</v>
      </c>
      <c r="E12" s="158"/>
      <c r="F12" s="162">
        <v>243.9</v>
      </c>
      <c r="G12" s="43">
        <f t="shared" si="0"/>
        <v>-21.200000000000017</v>
      </c>
      <c r="T12">
        <v>434.59999999999854</v>
      </c>
      <c r="U12">
        <v>264.89999999999782</v>
      </c>
      <c r="V12">
        <f t="shared" ref="V12:V20" si="1">T12-U12</f>
        <v>169.70000000000073</v>
      </c>
    </row>
    <row r="13" spans="2:22" ht="15" customHeight="1" x14ac:dyDescent="0.55000000000000004">
      <c r="B13" s="42">
        <v>42217</v>
      </c>
      <c r="C13" s="38"/>
      <c r="D13" s="43">
        <v>194.4</v>
      </c>
      <c r="E13" s="158"/>
      <c r="F13" s="162">
        <v>245.6</v>
      </c>
      <c r="G13" s="43">
        <f t="shared" si="0"/>
        <v>-51.199999999999989</v>
      </c>
      <c r="T13">
        <v>394.79999999999927</v>
      </c>
      <c r="U13">
        <v>261.29999999999927</v>
      </c>
      <c r="V13">
        <f t="shared" si="1"/>
        <v>133.5</v>
      </c>
    </row>
    <row r="14" spans="2:22" ht="15" customHeight="1" x14ac:dyDescent="0.55000000000000004">
      <c r="B14" s="42">
        <v>42248</v>
      </c>
      <c r="C14" s="38"/>
      <c r="D14" s="43">
        <v>251.5</v>
      </c>
      <c r="E14" s="158"/>
      <c r="F14" s="162">
        <v>246.8</v>
      </c>
      <c r="G14" s="43">
        <f t="shared" si="0"/>
        <v>4.6999999999999886</v>
      </c>
      <c r="T14">
        <v>429.10000000000218</v>
      </c>
      <c r="U14">
        <v>263.60000000000218</v>
      </c>
      <c r="V14">
        <f t="shared" si="1"/>
        <v>165.5</v>
      </c>
    </row>
    <row r="15" spans="2:22" ht="15" customHeight="1" x14ac:dyDescent="0.55000000000000004">
      <c r="B15" s="42">
        <v>42278</v>
      </c>
      <c r="C15" s="38"/>
      <c r="D15" s="43">
        <v>263.60000000000002</v>
      </c>
      <c r="E15" s="158"/>
      <c r="F15" s="162">
        <v>262.2</v>
      </c>
      <c r="G15" s="43">
        <f t="shared" si="0"/>
        <v>1.4000000000000341</v>
      </c>
      <c r="T15">
        <v>377.59999999999854</v>
      </c>
      <c r="U15">
        <v>261.89999999999782</v>
      </c>
      <c r="V15">
        <f t="shared" si="1"/>
        <v>115.70000000000073</v>
      </c>
    </row>
    <row r="16" spans="2:22" ht="15" customHeight="1" x14ac:dyDescent="0.55000000000000004">
      <c r="B16" s="42">
        <v>42309</v>
      </c>
      <c r="C16" s="38"/>
      <c r="D16" s="43">
        <v>290.10000000000002</v>
      </c>
      <c r="E16" s="158"/>
      <c r="F16" s="162">
        <v>312.7</v>
      </c>
      <c r="G16" s="43">
        <f t="shared" si="0"/>
        <v>-22.599999999999966</v>
      </c>
      <c r="T16">
        <v>379.79999999999927</v>
      </c>
      <c r="U16">
        <v>241.10000000000218</v>
      </c>
      <c r="V16">
        <f t="shared" si="1"/>
        <v>138.69999999999709</v>
      </c>
    </row>
    <row r="17" spans="2:23" ht="15" customHeight="1" thickBot="1" x14ac:dyDescent="0.6">
      <c r="B17" s="226" t="s">
        <v>16</v>
      </c>
      <c r="C17" s="230"/>
      <c r="D17" s="231">
        <f>SUM(D5:D16)</f>
        <v>3245.7</v>
      </c>
      <c r="E17" s="158"/>
      <c r="F17" s="229">
        <f>SUM(F5:F16)</f>
        <v>4030.1</v>
      </c>
      <c r="G17" s="231">
        <f t="shared" si="0"/>
        <v>-784.40000000000009</v>
      </c>
      <c r="T17">
        <v>349.80000000000291</v>
      </c>
      <c r="U17">
        <v>209.59999999999854</v>
      </c>
      <c r="V17">
        <f t="shared" si="1"/>
        <v>140.20000000000437</v>
      </c>
    </row>
    <row r="18" spans="2:23" ht="15" customHeight="1" thickBot="1" x14ac:dyDescent="0.6">
      <c r="T18">
        <v>302.09999999999854</v>
      </c>
      <c r="U18">
        <v>210.90000000000146</v>
      </c>
      <c r="V18">
        <f t="shared" si="1"/>
        <v>91.19999999999709</v>
      </c>
    </row>
    <row r="19" spans="2:23" ht="15" customHeight="1" x14ac:dyDescent="0.55000000000000004">
      <c r="B19" s="216" t="s">
        <v>139</v>
      </c>
      <c r="C19" s="41" t="s">
        <v>27</v>
      </c>
      <c r="D19" s="6">
        <v>0.26779999999999998</v>
      </c>
      <c r="E19" s="15"/>
      <c r="F19" s="159" t="s">
        <v>32</v>
      </c>
      <c r="G19" s="160" t="s">
        <v>87</v>
      </c>
      <c r="T19" s="52">
        <v>313</v>
      </c>
      <c r="U19">
        <v>200.09999999999854</v>
      </c>
      <c r="V19">
        <f t="shared" si="1"/>
        <v>112.90000000000146</v>
      </c>
    </row>
    <row r="20" spans="2:23" ht="15" customHeight="1" x14ac:dyDescent="0.55000000000000004">
      <c r="B20" s="217" t="s">
        <v>140</v>
      </c>
      <c r="C20" s="15"/>
      <c r="D20" s="218">
        <v>7.48</v>
      </c>
      <c r="E20" s="2"/>
      <c r="F20" s="23"/>
      <c r="G20" s="4"/>
      <c r="T20" s="52">
        <v>322</v>
      </c>
      <c r="U20">
        <v>209.60000000000218</v>
      </c>
      <c r="V20">
        <f t="shared" si="1"/>
        <v>112.39999999999782</v>
      </c>
    </row>
    <row r="21" spans="2:23" ht="15" customHeight="1" x14ac:dyDescent="0.55000000000000004">
      <c r="B21" s="23"/>
      <c r="C21" s="1" t="s">
        <v>28</v>
      </c>
      <c r="D21" s="222" t="s">
        <v>145</v>
      </c>
      <c r="E21" s="10"/>
      <c r="F21" s="223" t="s">
        <v>147</v>
      </c>
      <c r="G21" s="5"/>
      <c r="T21">
        <v>378.59999999999854</v>
      </c>
    </row>
    <row r="22" spans="2:23" ht="15" customHeight="1" x14ac:dyDescent="0.55000000000000004">
      <c r="B22" s="22"/>
      <c r="C22" s="39"/>
      <c r="D22" s="5"/>
      <c r="E22" s="10"/>
      <c r="F22" s="161"/>
      <c r="G22" s="5"/>
      <c r="T22">
        <v>386.40000000000146</v>
      </c>
    </row>
    <row r="23" spans="2:23" ht="15" customHeight="1" x14ac:dyDescent="0.55000000000000004">
      <c r="B23" s="42">
        <v>41974</v>
      </c>
      <c r="C23" s="38"/>
      <c r="D23" s="43">
        <f>D5*D19+D20</f>
        <v>94.300759999999997</v>
      </c>
      <c r="E23" s="158"/>
      <c r="F23" s="162">
        <f>F5*D19+D20</f>
        <v>128.55238</v>
      </c>
      <c r="G23" s="43">
        <f>D23-F23</f>
        <v>-34.251620000000003</v>
      </c>
    </row>
    <row r="24" spans="2:23" ht="15" customHeight="1" x14ac:dyDescent="0.55000000000000004">
      <c r="B24" s="42">
        <v>42005</v>
      </c>
      <c r="C24" s="38"/>
      <c r="D24" s="43">
        <f>D6*D19+D20</f>
        <v>99.41574</v>
      </c>
      <c r="E24" s="158"/>
      <c r="F24" s="162">
        <f>F6*D19+D20</f>
        <v>120.11668</v>
      </c>
      <c r="G24" s="43">
        <f>D24-F24</f>
        <v>-20.700940000000003</v>
      </c>
    </row>
    <row r="25" spans="2:23" ht="15" customHeight="1" x14ac:dyDescent="0.55000000000000004">
      <c r="B25" s="42">
        <v>42036</v>
      </c>
      <c r="C25" s="38"/>
      <c r="D25" s="43">
        <f>D7*D19+D20</f>
        <v>93.390240000000006</v>
      </c>
      <c r="E25" s="158"/>
      <c r="F25" s="162">
        <f>F7*D19+D20</f>
        <v>110.4491</v>
      </c>
      <c r="G25" s="43">
        <f>D25-F25</f>
        <v>-17.058859999999996</v>
      </c>
    </row>
    <row r="26" spans="2:23" ht="15" customHeight="1" x14ac:dyDescent="0.55000000000000004">
      <c r="B26" s="42">
        <v>42064</v>
      </c>
      <c r="C26" s="38"/>
      <c r="D26" s="43">
        <f>D8*D19+D20</f>
        <v>86.695239999999998</v>
      </c>
      <c r="E26" s="158"/>
      <c r="F26" s="162">
        <f>F8*D19+D20</f>
        <v>119.2865</v>
      </c>
      <c r="G26" s="43">
        <f t="shared" ref="G26:G34" si="2">D26-F26</f>
        <v>-32.591260000000005</v>
      </c>
    </row>
    <row r="27" spans="2:23" ht="15" customHeight="1" x14ac:dyDescent="0.55000000000000004">
      <c r="B27" s="42">
        <v>42095</v>
      </c>
      <c r="C27" s="38"/>
      <c r="D27" s="43">
        <f>D9*D19+D20</f>
        <v>72.983879999999999</v>
      </c>
      <c r="E27" s="158"/>
      <c r="F27" s="162">
        <f>F9*D19+D20</f>
        <v>107.66398000000001</v>
      </c>
      <c r="G27" s="43">
        <f t="shared" si="2"/>
        <v>-34.68010000000001</v>
      </c>
      <c r="S27" t="s">
        <v>134</v>
      </c>
      <c r="W27">
        <v>2968</v>
      </c>
    </row>
    <row r="28" spans="2:23" ht="15" customHeight="1" x14ac:dyDescent="0.55000000000000004">
      <c r="B28" s="42">
        <v>42125</v>
      </c>
      <c r="C28" s="38"/>
      <c r="D28" s="43">
        <f>D10*D19+D20</f>
        <v>77.831059999999994</v>
      </c>
      <c r="E28" s="158"/>
      <c r="F28" s="162">
        <f>F10*D19+D20</f>
        <v>109.43146</v>
      </c>
      <c r="G28" s="43">
        <f t="shared" si="2"/>
        <v>-31.600400000000008</v>
      </c>
      <c r="S28" t="s">
        <v>135</v>
      </c>
      <c r="W28">
        <v>4275.7</v>
      </c>
    </row>
    <row r="29" spans="2:23" ht="15" customHeight="1" x14ac:dyDescent="0.55000000000000004">
      <c r="B29" s="42">
        <v>42156</v>
      </c>
      <c r="C29" s="38"/>
      <c r="D29" s="43">
        <f>D11*D19+D20</f>
        <v>69.6096</v>
      </c>
      <c r="E29" s="158"/>
      <c r="F29" s="162">
        <f>F11*D19+D20</f>
        <v>84.981319999999997</v>
      </c>
      <c r="G29" s="43">
        <f t="shared" si="2"/>
        <v>-15.371719999999996</v>
      </c>
      <c r="W29">
        <v>1307.6999999999998</v>
      </c>
    </row>
    <row r="30" spans="2:23" ht="15" customHeight="1" x14ac:dyDescent="0.55000000000000004">
      <c r="B30" s="42">
        <v>42186</v>
      </c>
      <c r="C30" s="38"/>
      <c r="D30" s="43">
        <f>D12*D19+D20</f>
        <v>67.11905999999999</v>
      </c>
      <c r="E30" s="158"/>
      <c r="F30" s="162">
        <f>F12*D19+D20</f>
        <v>72.796419999999998</v>
      </c>
      <c r="G30" s="43">
        <f t="shared" si="2"/>
        <v>-5.6773600000000073</v>
      </c>
    </row>
    <row r="31" spans="2:23" ht="15" customHeight="1" x14ac:dyDescent="0.55000000000000004">
      <c r="B31" s="42">
        <v>42217</v>
      </c>
      <c r="C31" s="38"/>
      <c r="D31" s="43">
        <f>D13*D19+D20</f>
        <v>59.540319999999994</v>
      </c>
      <c r="E31" s="158"/>
      <c r="F31" s="162">
        <f>F13*D19+D20</f>
        <v>73.251679999999993</v>
      </c>
      <c r="G31" s="43">
        <f t="shared" si="2"/>
        <v>-13.711359999999999</v>
      </c>
    </row>
    <row r="32" spans="2:23" ht="15" customHeight="1" x14ac:dyDescent="0.55000000000000004">
      <c r="B32" s="42">
        <v>42248</v>
      </c>
      <c r="C32" s="38"/>
      <c r="D32" s="43">
        <f>D14*D19+D20</f>
        <v>74.831699999999998</v>
      </c>
      <c r="E32" s="158"/>
      <c r="F32" s="162">
        <f>F14*D19+D20</f>
        <v>73.573040000000006</v>
      </c>
      <c r="G32" s="43">
        <f t="shared" si="2"/>
        <v>1.2586599999999919</v>
      </c>
    </row>
    <row r="33" spans="2:13" ht="15" customHeight="1" x14ac:dyDescent="0.55000000000000004">
      <c r="B33" s="42">
        <v>42278</v>
      </c>
      <c r="C33" s="38"/>
      <c r="D33" s="43">
        <f>D15*D19+D20</f>
        <v>78.07208</v>
      </c>
      <c r="E33" s="158"/>
      <c r="F33" s="162">
        <f>F15*D19+D20</f>
        <v>77.697159999999997</v>
      </c>
      <c r="G33" s="43">
        <f t="shared" si="2"/>
        <v>0.37492000000000303</v>
      </c>
    </row>
    <row r="34" spans="2:13" ht="15" customHeight="1" x14ac:dyDescent="0.55000000000000004">
      <c r="B34" s="42">
        <v>42309</v>
      </c>
      <c r="C34" s="38"/>
      <c r="D34" s="43">
        <f>D16*D19+D20</f>
        <v>85.168779999999998</v>
      </c>
      <c r="E34" s="158"/>
      <c r="F34" s="162">
        <f>F16*D19+D20</f>
        <v>91.221059999999994</v>
      </c>
      <c r="G34" s="43">
        <f t="shared" si="2"/>
        <v>-6.0522799999999961</v>
      </c>
    </row>
    <row r="35" spans="2:13" ht="15" customHeight="1" thickBot="1" x14ac:dyDescent="0.6">
      <c r="B35" s="226" t="s">
        <v>16</v>
      </c>
      <c r="C35" s="227">
        <f>SUM(C23:C34)</f>
        <v>0</v>
      </c>
      <c r="D35" s="228">
        <f>SUM(D23:D34)</f>
        <v>958.95845999999995</v>
      </c>
      <c r="F35" s="229">
        <f>SUM(F23:F34)</f>
        <v>1169.0207800000001</v>
      </c>
      <c r="G35" s="228">
        <f>SUM(G23:G34)</f>
        <v>-210.06232000000006</v>
      </c>
    </row>
    <row r="37" spans="2:13" ht="15" customHeight="1" x14ac:dyDescent="0.55000000000000004">
      <c r="F37" s="208"/>
      <c r="G37" s="47"/>
    </row>
    <row r="38" spans="2:13" ht="15" customHeight="1" x14ac:dyDescent="0.55000000000000004">
      <c r="F38" s="209"/>
      <c r="M38" s="52"/>
    </row>
    <row r="40" spans="2:13" ht="15" customHeight="1" x14ac:dyDescent="0.55000000000000004">
      <c r="M40" s="52"/>
    </row>
    <row r="41" spans="2:13" ht="15" customHeight="1" x14ac:dyDescent="0.55000000000000004">
      <c r="M41" s="52"/>
    </row>
    <row r="42" spans="2:13" ht="15" customHeight="1" x14ac:dyDescent="0.55000000000000004">
      <c r="I42" t="s">
        <v>133</v>
      </c>
      <c r="K42">
        <v>2014</v>
      </c>
      <c r="M42">
        <v>26552.799999999999</v>
      </c>
    </row>
    <row r="43" spans="2:13" ht="15" customHeight="1" x14ac:dyDescent="0.55000000000000004">
      <c r="I43" t="s">
        <v>133</v>
      </c>
      <c r="K43" s="214">
        <v>42315</v>
      </c>
      <c r="M43">
        <v>29822.3</v>
      </c>
    </row>
    <row r="44" spans="2:13" ht="15" customHeight="1" x14ac:dyDescent="0.55000000000000004">
      <c r="M44">
        <f>M43-M42</f>
        <v>3269.5</v>
      </c>
    </row>
    <row r="171" spans="4:4" ht="15" customHeight="1" x14ac:dyDescent="0.55000000000000004">
      <c r="D171">
        <v>81.11</v>
      </c>
    </row>
    <row r="172" spans="4:4" ht="15" customHeight="1" x14ac:dyDescent="0.55000000000000004">
      <c r="D172">
        <v>73.02</v>
      </c>
    </row>
    <row r="173" spans="4:4" ht="15" customHeight="1" x14ac:dyDescent="0.55000000000000004">
      <c r="D173">
        <v>83.79</v>
      </c>
    </row>
  </sheetData>
  <pageMargins left="0" right="0" top="0.78740157480314965" bottom="0.78740157480314965" header="0.31496062992125984" footer="0.31496062992125984"/>
  <pageSetup paperSize="9" scale="80" orientation="landscape" horizontalDpi="4294967293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1:X44"/>
  <sheetViews>
    <sheetView workbookViewId="0">
      <selection activeCell="C27" sqref="C27:C30"/>
    </sheetView>
  </sheetViews>
  <sheetFormatPr baseColWidth="10" defaultRowHeight="15" customHeight="1" x14ac:dyDescent="0.55000000000000004"/>
  <cols>
    <col min="3" max="3" width="0" hidden="1" customWidth="1"/>
    <col min="4" max="4" width="12.578125" bestFit="1" customWidth="1"/>
    <col min="5" max="5" width="5.68359375" customWidth="1"/>
    <col min="6" max="6" width="12.578125" customWidth="1"/>
  </cols>
  <sheetData>
    <row r="1" spans="2:22" ht="15" customHeight="1" thickBot="1" x14ac:dyDescent="0.6"/>
    <row r="2" spans="2:22" ht="15" customHeight="1" x14ac:dyDescent="0.55000000000000004">
      <c r="B2" s="225" t="s">
        <v>141</v>
      </c>
      <c r="C2" s="183" t="s">
        <v>57</v>
      </c>
      <c r="D2" s="160" t="s">
        <v>16</v>
      </c>
      <c r="E2" s="15"/>
      <c r="F2" s="159" t="s">
        <v>86</v>
      </c>
      <c r="G2" s="160" t="s">
        <v>87</v>
      </c>
    </row>
    <row r="3" spans="2:22" ht="15" customHeight="1" x14ac:dyDescent="0.55000000000000004">
      <c r="B3" s="219"/>
      <c r="C3" s="224"/>
      <c r="D3" s="220"/>
      <c r="E3" s="15"/>
      <c r="F3" s="219"/>
      <c r="G3" s="220"/>
    </row>
    <row r="4" spans="2:22" ht="15" customHeight="1" x14ac:dyDescent="0.55000000000000004">
      <c r="B4" s="219"/>
      <c r="C4" s="221" t="s">
        <v>28</v>
      </c>
      <c r="D4" s="222" t="s">
        <v>142</v>
      </c>
      <c r="E4" s="16"/>
      <c r="F4" s="223" t="s">
        <v>143</v>
      </c>
      <c r="G4" s="220"/>
    </row>
    <row r="5" spans="2:22" ht="15" customHeight="1" x14ac:dyDescent="0.55000000000000004">
      <c r="B5" s="42">
        <v>42339</v>
      </c>
      <c r="C5" s="38"/>
      <c r="D5" s="43" t="e">
        <f>'Dez. 15'!D8</f>
        <v>#REF!</v>
      </c>
      <c r="E5" s="158"/>
      <c r="F5" s="162">
        <v>324.20000000000073</v>
      </c>
      <c r="G5" s="43" t="e">
        <f>D5-F5</f>
        <v>#REF!</v>
      </c>
    </row>
    <row r="6" spans="2:22" ht="15" customHeight="1" x14ac:dyDescent="0.55000000000000004">
      <c r="B6" s="42">
        <v>42370</v>
      </c>
      <c r="C6" s="38"/>
      <c r="D6" s="43" t="e">
        <f>#REF!</f>
        <v>#REF!</v>
      </c>
      <c r="E6" s="158"/>
      <c r="F6" s="162">
        <v>343.29999999999927</v>
      </c>
      <c r="G6" s="43" t="e">
        <f t="shared" ref="G6:G17" si="0">D6-F6</f>
        <v>#REF!</v>
      </c>
    </row>
    <row r="7" spans="2:22" ht="15" customHeight="1" x14ac:dyDescent="0.55000000000000004">
      <c r="B7" s="42">
        <v>42401</v>
      </c>
      <c r="C7" s="38"/>
      <c r="D7" s="43" t="e">
        <f>#REF!</f>
        <v>#REF!</v>
      </c>
      <c r="E7" s="158"/>
      <c r="F7" s="162">
        <v>320.80000000000291</v>
      </c>
      <c r="G7" s="43" t="e">
        <f t="shared" si="0"/>
        <v>#REF!</v>
      </c>
    </row>
    <row r="8" spans="2:22" ht="15" customHeight="1" x14ac:dyDescent="0.55000000000000004">
      <c r="B8" s="42">
        <v>42430</v>
      </c>
      <c r="C8" s="38"/>
      <c r="D8" s="43" t="e">
        <f>#REF!</f>
        <v>#REF!</v>
      </c>
      <c r="E8" s="158"/>
      <c r="F8" s="162">
        <v>295.79999999999927</v>
      </c>
      <c r="G8" s="43" t="e">
        <f t="shared" si="0"/>
        <v>#REF!</v>
      </c>
    </row>
    <row r="9" spans="2:22" ht="15" customHeight="1" x14ac:dyDescent="0.55000000000000004">
      <c r="B9" s="42">
        <v>42461</v>
      </c>
      <c r="C9" s="38"/>
      <c r="D9" s="43" t="e">
        <f>#REF!</f>
        <v>#REF!</v>
      </c>
      <c r="E9" s="158"/>
      <c r="F9" s="162">
        <v>244.59999999999854</v>
      </c>
      <c r="G9" s="43" t="e">
        <f t="shared" si="0"/>
        <v>#REF!</v>
      </c>
      <c r="T9">
        <v>2013</v>
      </c>
    </row>
    <row r="10" spans="2:22" ht="15" customHeight="1" x14ac:dyDescent="0.55000000000000004">
      <c r="B10" s="42">
        <v>42491</v>
      </c>
      <c r="C10" s="38"/>
      <c r="D10" s="43" t="e">
        <f>#REF!</f>
        <v>#REF!</v>
      </c>
      <c r="E10" s="158"/>
      <c r="F10" s="162">
        <v>262.70000000000073</v>
      </c>
      <c r="G10" s="43" t="e">
        <f t="shared" si="0"/>
        <v>#REF!</v>
      </c>
    </row>
    <row r="11" spans="2:22" ht="15" customHeight="1" x14ac:dyDescent="0.55000000000000004">
      <c r="B11" s="42">
        <v>42522</v>
      </c>
      <c r="C11" s="38"/>
      <c r="D11" s="43" t="e">
        <f>#REF!</f>
        <v>#REF!</v>
      </c>
      <c r="E11" s="158"/>
      <c r="F11" s="162">
        <v>232</v>
      </c>
      <c r="G11" s="43" t="e">
        <f t="shared" si="0"/>
        <v>#REF!</v>
      </c>
      <c r="T11">
        <v>464.70000000000221</v>
      </c>
      <c r="U11">
        <v>291.10000000000218</v>
      </c>
      <c r="V11">
        <f>T11-U11</f>
        <v>173.60000000000002</v>
      </c>
    </row>
    <row r="12" spans="2:22" ht="15" customHeight="1" x14ac:dyDescent="0.55000000000000004">
      <c r="B12" s="42">
        <v>42552</v>
      </c>
      <c r="C12" s="38"/>
      <c r="D12" s="43" t="e">
        <f>#REF!</f>
        <v>#REF!</v>
      </c>
      <c r="E12" s="158"/>
      <c r="F12" s="162">
        <v>222.70000000000073</v>
      </c>
      <c r="G12" s="43" t="e">
        <f t="shared" si="0"/>
        <v>#REF!</v>
      </c>
      <c r="T12">
        <v>434.59999999999854</v>
      </c>
      <c r="U12">
        <v>264.89999999999782</v>
      </c>
      <c r="V12">
        <f t="shared" ref="V12:V20" si="1">T12-U12</f>
        <v>169.70000000000073</v>
      </c>
    </row>
    <row r="13" spans="2:22" ht="15" customHeight="1" x14ac:dyDescent="0.55000000000000004">
      <c r="B13" s="42">
        <v>42583</v>
      </c>
      <c r="C13" s="38"/>
      <c r="D13" s="43" t="e">
        <f>#REF!</f>
        <v>#REF!</v>
      </c>
      <c r="E13" s="158"/>
      <c r="F13" s="162">
        <v>194.39999999999782</v>
      </c>
      <c r="G13" s="43" t="e">
        <f t="shared" si="0"/>
        <v>#REF!</v>
      </c>
      <c r="T13">
        <v>394.79999999999927</v>
      </c>
      <c r="U13">
        <v>261.29999999999927</v>
      </c>
      <c r="V13">
        <f t="shared" si="1"/>
        <v>133.5</v>
      </c>
    </row>
    <row r="14" spans="2:22" ht="15" customHeight="1" x14ac:dyDescent="0.55000000000000004">
      <c r="B14" s="42">
        <v>42614</v>
      </c>
      <c r="C14" s="38"/>
      <c r="D14" s="43" t="e">
        <f>#REF!</f>
        <v>#REF!</v>
      </c>
      <c r="E14" s="158"/>
      <c r="F14" s="162">
        <v>251.5</v>
      </c>
      <c r="G14" s="43" t="e">
        <f t="shared" si="0"/>
        <v>#REF!</v>
      </c>
      <c r="T14">
        <v>429.10000000000218</v>
      </c>
      <c r="U14">
        <v>263.60000000000218</v>
      </c>
      <c r="V14">
        <f t="shared" si="1"/>
        <v>165.5</v>
      </c>
    </row>
    <row r="15" spans="2:22" ht="15" customHeight="1" x14ac:dyDescent="0.55000000000000004">
      <c r="B15" s="42">
        <v>42644</v>
      </c>
      <c r="C15" s="38"/>
      <c r="D15" s="43" t="e">
        <f>#REF!</f>
        <v>#REF!</v>
      </c>
      <c r="E15" s="158"/>
      <c r="F15" s="162">
        <v>263.60000000000218</v>
      </c>
      <c r="G15" s="43" t="e">
        <f t="shared" si="0"/>
        <v>#REF!</v>
      </c>
      <c r="T15">
        <v>377.59999999999854</v>
      </c>
      <c r="U15">
        <v>261.89999999999782</v>
      </c>
      <c r="V15">
        <f t="shared" si="1"/>
        <v>115.70000000000073</v>
      </c>
    </row>
    <row r="16" spans="2:22" ht="15" customHeight="1" x14ac:dyDescent="0.55000000000000004">
      <c r="B16" s="42">
        <v>42675</v>
      </c>
      <c r="C16" s="38"/>
      <c r="D16" s="43" t="e">
        <f>#REF!</f>
        <v>#REF!</v>
      </c>
      <c r="E16" s="158"/>
      <c r="F16" s="162">
        <v>290.09999999999854</v>
      </c>
      <c r="G16" s="43" t="e">
        <f t="shared" si="0"/>
        <v>#REF!</v>
      </c>
      <c r="T16">
        <v>379.79999999999927</v>
      </c>
      <c r="U16">
        <v>241.10000000000218</v>
      </c>
      <c r="V16">
        <f t="shared" si="1"/>
        <v>138.69999999999709</v>
      </c>
    </row>
    <row r="17" spans="2:22" ht="15" customHeight="1" thickBot="1" x14ac:dyDescent="0.6">
      <c r="B17" s="226" t="s">
        <v>16</v>
      </c>
      <c r="C17" s="230"/>
      <c r="D17" s="231" t="e">
        <f>SUM(D5:D16)</f>
        <v>#REF!</v>
      </c>
      <c r="E17" s="158"/>
      <c r="F17" s="229">
        <f>SUM(F5:F16)</f>
        <v>3245.7000000000007</v>
      </c>
      <c r="G17" s="231" t="e">
        <f t="shared" si="0"/>
        <v>#REF!</v>
      </c>
      <c r="T17">
        <v>349.80000000000291</v>
      </c>
      <c r="U17">
        <v>209.59999999999854</v>
      </c>
      <c r="V17">
        <f t="shared" si="1"/>
        <v>140.20000000000437</v>
      </c>
    </row>
    <row r="18" spans="2:22" ht="15" customHeight="1" thickBot="1" x14ac:dyDescent="0.6">
      <c r="T18">
        <v>302.09999999999854</v>
      </c>
      <c r="U18">
        <v>210.90000000000146</v>
      </c>
      <c r="V18">
        <f t="shared" si="1"/>
        <v>91.19999999999709</v>
      </c>
    </row>
    <row r="19" spans="2:22" ht="15" customHeight="1" x14ac:dyDescent="0.55000000000000004">
      <c r="B19" s="216" t="s">
        <v>139</v>
      </c>
      <c r="C19" s="41" t="s">
        <v>27</v>
      </c>
      <c r="D19" s="6">
        <v>0.26779999999999998</v>
      </c>
      <c r="E19" s="15"/>
      <c r="F19" s="159" t="s">
        <v>32</v>
      </c>
      <c r="G19" s="160" t="s">
        <v>87</v>
      </c>
      <c r="T19">
        <v>313</v>
      </c>
      <c r="U19">
        <v>200.09999999999854</v>
      </c>
      <c r="V19">
        <f t="shared" si="1"/>
        <v>112.90000000000146</v>
      </c>
    </row>
    <row r="20" spans="2:22" ht="15" customHeight="1" x14ac:dyDescent="0.55000000000000004">
      <c r="B20" s="217" t="s">
        <v>140</v>
      </c>
      <c r="C20" s="15"/>
      <c r="D20" s="218">
        <v>7.49</v>
      </c>
      <c r="E20" s="2"/>
      <c r="F20" s="23"/>
      <c r="G20" s="4"/>
      <c r="T20">
        <v>322</v>
      </c>
      <c r="U20">
        <v>209.60000000000218</v>
      </c>
      <c r="V20">
        <f t="shared" si="1"/>
        <v>112.39999999999782</v>
      </c>
    </row>
    <row r="21" spans="2:22" ht="15" customHeight="1" x14ac:dyDescent="0.55000000000000004">
      <c r="B21" s="23"/>
      <c r="C21" s="1" t="s">
        <v>28</v>
      </c>
      <c r="D21" s="222" t="s">
        <v>144</v>
      </c>
      <c r="E21" s="10"/>
      <c r="F21" s="223" t="s">
        <v>145</v>
      </c>
      <c r="G21" s="5"/>
      <c r="T21">
        <v>378.59999999999854</v>
      </c>
    </row>
    <row r="22" spans="2:22" ht="15" customHeight="1" x14ac:dyDescent="0.55000000000000004">
      <c r="B22" s="22"/>
      <c r="C22" s="39"/>
      <c r="D22" s="5"/>
      <c r="E22" s="10"/>
      <c r="F22" s="161"/>
      <c r="G22" s="5"/>
      <c r="T22">
        <v>386.40000000000146</v>
      </c>
    </row>
    <row r="23" spans="2:22" ht="15" customHeight="1" x14ac:dyDescent="0.55000000000000004">
      <c r="B23" s="42">
        <v>42339</v>
      </c>
      <c r="C23" s="38"/>
      <c r="D23" s="43" t="e">
        <f>D5*D19+D20</f>
        <v>#REF!</v>
      </c>
      <c r="E23" s="158"/>
      <c r="F23" s="162">
        <v>92.787980000000175</v>
      </c>
      <c r="G23" s="43" t="e">
        <f>D23-F23</f>
        <v>#REF!</v>
      </c>
    </row>
    <row r="24" spans="2:22" ht="15" customHeight="1" x14ac:dyDescent="0.55000000000000004">
      <c r="B24" s="42">
        <v>42370</v>
      </c>
      <c r="C24" s="38"/>
      <c r="D24" s="43" t="e">
        <f>D6*D19+D20</f>
        <v>#REF!</v>
      </c>
      <c r="E24" s="158"/>
      <c r="F24" s="162">
        <v>95.590310000000414</v>
      </c>
      <c r="G24" s="43" t="e">
        <f>D24-F24</f>
        <v>#REF!</v>
      </c>
    </row>
    <row r="25" spans="2:22" ht="15" customHeight="1" x14ac:dyDescent="0.55000000000000004">
      <c r="B25" s="42">
        <v>42401</v>
      </c>
      <c r="C25" s="38"/>
      <c r="D25" s="43" t="e">
        <f>D7*D19+D20</f>
        <v>#REF!</v>
      </c>
      <c r="E25" s="158"/>
      <c r="F25" s="162">
        <v>88.990430000001169</v>
      </c>
      <c r="G25" s="43" t="e">
        <f>D25-F25</f>
        <v>#REF!</v>
      </c>
    </row>
    <row r="26" spans="2:22" ht="15" customHeight="1" x14ac:dyDescent="0.55000000000000004">
      <c r="B26" s="42">
        <v>42430</v>
      </c>
      <c r="C26" s="38"/>
      <c r="D26" s="43" t="e">
        <f>D8*D19+D20</f>
        <v>#REF!</v>
      </c>
      <c r="E26" s="158"/>
      <c r="F26" s="162">
        <v>80.897719999999794</v>
      </c>
      <c r="G26" s="43" t="e">
        <f t="shared" ref="G26:G34" si="2">D26-F26</f>
        <v>#REF!</v>
      </c>
    </row>
    <row r="27" spans="2:22" ht="15" customHeight="1" x14ac:dyDescent="0.55000000000000004">
      <c r="B27" s="42">
        <v>42461</v>
      </c>
      <c r="C27" s="38"/>
      <c r="D27" s="43" t="e">
        <f>D9*D19+D20</f>
        <v>#REF!</v>
      </c>
      <c r="E27" s="158"/>
      <c r="F27" s="162">
        <v>91.674905000001615</v>
      </c>
      <c r="G27" s="43" t="e">
        <f t="shared" si="2"/>
        <v>#REF!</v>
      </c>
    </row>
    <row r="28" spans="2:22" ht="15" customHeight="1" x14ac:dyDescent="0.55000000000000004">
      <c r="B28" s="42">
        <v>42491</v>
      </c>
      <c r="C28" s="38"/>
      <c r="D28" s="43" t="e">
        <f>D10*D19+D20</f>
        <v>#REF!</v>
      </c>
      <c r="E28" s="158"/>
      <c r="F28" s="162">
        <v>74.795449999999988</v>
      </c>
      <c r="G28" s="43" t="e">
        <f t="shared" si="2"/>
        <v>#REF!</v>
      </c>
    </row>
    <row r="29" spans="2:22" ht="15" customHeight="1" x14ac:dyDescent="0.55000000000000004">
      <c r="B29" s="42">
        <v>42522</v>
      </c>
      <c r="C29" s="38"/>
      <c r="D29" s="43" t="e">
        <f>D11*D19+D20</f>
        <v>#REF!</v>
      </c>
      <c r="E29" s="158"/>
      <c r="F29" s="162">
        <v>66.650360000000376</v>
      </c>
      <c r="G29" s="43" t="e">
        <f t="shared" si="2"/>
        <v>#REF!</v>
      </c>
      <c r="T29">
        <v>291.10000000000002</v>
      </c>
    </row>
    <row r="30" spans="2:22" ht="15" customHeight="1" x14ac:dyDescent="0.55000000000000004">
      <c r="B30" s="42">
        <v>42552</v>
      </c>
      <c r="C30" s="38"/>
      <c r="D30" s="43" t="e">
        <f>D12*D19+D20</f>
        <v>#REF!</v>
      </c>
      <c r="E30" s="158"/>
      <c r="F30" s="162">
        <v>63.926599999999993</v>
      </c>
      <c r="G30" s="43" t="e">
        <f t="shared" si="2"/>
        <v>#REF!</v>
      </c>
      <c r="T30">
        <v>2921.5</v>
      </c>
    </row>
    <row r="31" spans="2:22" ht="15" customHeight="1" x14ac:dyDescent="0.55000000000000004">
      <c r="B31" s="42">
        <v>42583</v>
      </c>
      <c r="C31" s="38"/>
      <c r="D31" s="43" t="e">
        <f>D13*D19+D20</f>
        <v>#REF!</v>
      </c>
      <c r="E31" s="158"/>
      <c r="F31" s="162">
        <v>58.793359999999439</v>
      </c>
      <c r="G31" s="43" t="e">
        <f t="shared" si="2"/>
        <v>#REF!</v>
      </c>
      <c r="T31">
        <f>SUM(T29:T30)</f>
        <v>3212.6</v>
      </c>
    </row>
    <row r="32" spans="2:22" ht="15" customHeight="1" x14ac:dyDescent="0.55000000000000004">
      <c r="B32" s="42">
        <v>42614</v>
      </c>
      <c r="C32" s="38"/>
      <c r="D32" s="43" t="e">
        <f>D14*D19+D20</f>
        <v>#REF!</v>
      </c>
      <c r="E32" s="158"/>
      <c r="F32" s="162">
        <v>73.74785</v>
      </c>
      <c r="G32" s="43" t="e">
        <f t="shared" si="2"/>
        <v>#REF!</v>
      </c>
    </row>
    <row r="33" spans="2:24" ht="15" customHeight="1" x14ac:dyDescent="0.55000000000000004">
      <c r="B33" s="42">
        <v>42644</v>
      </c>
      <c r="C33" s="38"/>
      <c r="D33" s="43" t="e">
        <f>D15*D19+D20</f>
        <v>#REF!</v>
      </c>
      <c r="E33" s="158"/>
      <c r="F33" s="162">
        <v>76.916840000000576</v>
      </c>
      <c r="G33" s="43" t="e">
        <f t="shared" si="2"/>
        <v>#REF!</v>
      </c>
      <c r="T33" t="s">
        <v>134</v>
      </c>
      <c r="X33">
        <v>2968</v>
      </c>
    </row>
    <row r="34" spans="2:24" ht="15" customHeight="1" x14ac:dyDescent="0.55000000000000004">
      <c r="B34" s="42">
        <v>42675</v>
      </c>
      <c r="C34" s="38"/>
      <c r="D34" s="43" t="e">
        <f>D16*D19+D20</f>
        <v>#REF!</v>
      </c>
      <c r="E34" s="158"/>
      <c r="F34" s="162">
        <v>83.857189999999619</v>
      </c>
      <c r="G34" s="43" t="e">
        <f t="shared" si="2"/>
        <v>#REF!</v>
      </c>
      <c r="T34" t="s">
        <v>135</v>
      </c>
      <c r="X34">
        <v>4275.7</v>
      </c>
    </row>
    <row r="35" spans="2:24" ht="15" customHeight="1" thickBot="1" x14ac:dyDescent="0.6">
      <c r="B35" s="226" t="s">
        <v>16</v>
      </c>
      <c r="C35" s="227">
        <f>SUM(C23:C34)</f>
        <v>0</v>
      </c>
      <c r="D35" s="228" t="e">
        <f>SUM(D23:D34)</f>
        <v>#REF!</v>
      </c>
      <c r="E35" s="232"/>
      <c r="F35" s="229">
        <f>SUM(F23:F34)</f>
        <v>948.6289950000031</v>
      </c>
      <c r="G35" s="228" t="e">
        <f>SUM(G23:G34)</f>
        <v>#REF!</v>
      </c>
      <c r="X35">
        <v>1307.6999999999998</v>
      </c>
    </row>
    <row r="37" spans="2:24" ht="15" customHeight="1" x14ac:dyDescent="0.55000000000000004">
      <c r="F37" s="208"/>
      <c r="G37" s="47"/>
    </row>
    <row r="38" spans="2:24" ht="15" customHeight="1" x14ac:dyDescent="0.55000000000000004">
      <c r="F38" s="209"/>
      <c r="M38" s="52"/>
    </row>
    <row r="40" spans="2:24" ht="15" customHeight="1" x14ac:dyDescent="0.55000000000000004">
      <c r="M40" s="52"/>
    </row>
    <row r="41" spans="2:24" ht="15" customHeight="1" x14ac:dyDescent="0.55000000000000004">
      <c r="M41" s="52"/>
    </row>
    <row r="42" spans="2:24" ht="15" customHeight="1" x14ac:dyDescent="0.55000000000000004">
      <c r="I42" t="s">
        <v>133</v>
      </c>
      <c r="K42">
        <v>2014</v>
      </c>
      <c r="M42">
        <v>26552.799999999999</v>
      </c>
    </row>
    <row r="43" spans="2:24" ht="15" customHeight="1" x14ac:dyDescent="0.55000000000000004">
      <c r="I43" t="s">
        <v>133</v>
      </c>
      <c r="K43" s="214">
        <v>42315</v>
      </c>
      <c r="M43">
        <v>29822.3</v>
      </c>
    </row>
    <row r="44" spans="2:24" ht="15" customHeight="1" x14ac:dyDescent="0.55000000000000004">
      <c r="M44">
        <f>M43-M42</f>
        <v>3269.5</v>
      </c>
    </row>
  </sheetData>
  <pageMargins left="0" right="0" top="0.78740157480314965" bottom="0.78740157480314965" header="0.31496062992125984" footer="0.31496062992125984"/>
  <pageSetup paperSize="9" scale="80" orientation="landscape" horizontalDpi="4294967293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AC781-0B95-4129-BAA5-20EFCD185CD6}">
  <dimension ref="A1:G30"/>
  <sheetViews>
    <sheetView tabSelected="1" workbookViewId="0">
      <pane ySplit="3" topLeftCell="A4" activePane="bottomLeft" state="frozen"/>
      <selection pane="bottomLeft" activeCell="I8" sqref="I8"/>
    </sheetView>
  </sheetViews>
  <sheetFormatPr baseColWidth="10" defaultColWidth="9.578125" defaultRowHeight="10.199999999999999" x14ac:dyDescent="0.35"/>
  <cols>
    <col min="1" max="1" width="11.578125" style="249" customWidth="1"/>
    <col min="2" max="7" width="11.578125" style="237" customWidth="1"/>
    <col min="8" max="16384" width="9.578125" style="236"/>
  </cols>
  <sheetData>
    <row r="1" spans="1:7" ht="20.05" customHeight="1" x14ac:dyDescent="0.4">
      <c r="A1" s="250"/>
      <c r="B1" s="251" t="s">
        <v>161</v>
      </c>
      <c r="C1" s="251"/>
      <c r="D1" s="251"/>
      <c r="E1" s="251"/>
      <c r="F1" s="251"/>
      <c r="G1" s="252"/>
    </row>
    <row r="2" spans="1:7" s="243" customFormat="1" ht="35.1" customHeight="1" x14ac:dyDescent="0.55000000000000004">
      <c r="A2" s="244" t="s">
        <v>1</v>
      </c>
      <c r="B2" s="238" t="s">
        <v>151</v>
      </c>
      <c r="C2" s="238" t="s">
        <v>151</v>
      </c>
      <c r="D2" s="238" t="s">
        <v>157</v>
      </c>
      <c r="E2" s="238" t="s">
        <v>155</v>
      </c>
      <c r="F2" s="238" t="s">
        <v>155</v>
      </c>
      <c r="G2" s="238" t="s">
        <v>160</v>
      </c>
    </row>
    <row r="3" spans="1:7" s="243" customFormat="1" ht="35.1" customHeight="1" x14ac:dyDescent="0.55000000000000004">
      <c r="A3" s="244" t="s">
        <v>148</v>
      </c>
      <c r="B3" s="239" t="s">
        <v>149</v>
      </c>
      <c r="C3" s="238" t="s">
        <v>154</v>
      </c>
      <c r="D3" s="238" t="s">
        <v>153</v>
      </c>
      <c r="E3" s="239" t="s">
        <v>149</v>
      </c>
      <c r="F3" s="238" t="s">
        <v>156</v>
      </c>
      <c r="G3" s="238" t="s">
        <v>159</v>
      </c>
    </row>
    <row r="4" spans="1:7" s="243" customFormat="1" ht="35.049999999999997" customHeight="1" x14ac:dyDescent="0.55000000000000004">
      <c r="A4" s="244"/>
      <c r="B4" s="238" t="s">
        <v>152</v>
      </c>
      <c r="C4" s="239"/>
      <c r="D4" s="239"/>
      <c r="E4" s="238" t="s">
        <v>152</v>
      </c>
      <c r="F4" s="240"/>
      <c r="G4" s="240"/>
    </row>
    <row r="5" spans="1:7" s="243" customFormat="1" ht="35.049999999999997" customHeight="1" x14ac:dyDescent="0.55000000000000004">
      <c r="A5" s="245">
        <v>44926</v>
      </c>
      <c r="B5" s="234"/>
      <c r="C5" s="240"/>
      <c r="D5" s="240"/>
      <c r="E5" s="234"/>
      <c r="F5" s="240"/>
      <c r="G5" s="240"/>
    </row>
    <row r="6" spans="1:7" s="243" customFormat="1" ht="35.049999999999997" customHeight="1" x14ac:dyDescent="0.55000000000000004">
      <c r="A6" s="245"/>
      <c r="B6" s="240"/>
      <c r="C6" s="240"/>
      <c r="D6" s="240"/>
      <c r="E6" s="240"/>
      <c r="F6" s="240"/>
      <c r="G6" s="240"/>
    </row>
    <row r="7" spans="1:7" s="243" customFormat="1" ht="35.049999999999997" customHeight="1" x14ac:dyDescent="0.55000000000000004">
      <c r="A7" s="245">
        <v>44957</v>
      </c>
      <c r="B7" s="234"/>
      <c r="C7" s="240" t="str">
        <f>IF(B7="","",B7-B5)</f>
        <v/>
      </c>
      <c r="D7" s="235"/>
      <c r="E7" s="234"/>
      <c r="F7" s="240" t="str">
        <f>IF(E7="","",E7-E5)</f>
        <v/>
      </c>
      <c r="G7" s="233"/>
    </row>
    <row r="8" spans="1:7" s="243" customFormat="1" ht="35.049999999999997" customHeight="1" x14ac:dyDescent="0.55000000000000004">
      <c r="A8" s="245">
        <v>44985</v>
      </c>
      <c r="B8" s="234"/>
      <c r="C8" s="240" t="str">
        <f>IF(B8="","",B8-B7)</f>
        <v/>
      </c>
      <c r="D8" s="235"/>
      <c r="E8" s="234"/>
      <c r="F8" s="240" t="str">
        <f>IF(E8="","",E8-E7)</f>
        <v/>
      </c>
      <c r="G8" s="233"/>
    </row>
    <row r="9" spans="1:7" s="243" customFormat="1" ht="35.049999999999997" customHeight="1" x14ac:dyDescent="0.55000000000000004">
      <c r="A9" s="245">
        <v>45016</v>
      </c>
      <c r="B9" s="234"/>
      <c r="C9" s="240" t="str">
        <f t="shared" ref="C9:C18" si="0">IF(B9="","",B9-B8)</f>
        <v/>
      </c>
      <c r="D9" s="235"/>
      <c r="E9" s="234"/>
      <c r="F9" s="240" t="str">
        <f t="shared" ref="F9:F18" si="1">IF(E9="","",E9-E8)</f>
        <v/>
      </c>
      <c r="G9" s="233"/>
    </row>
    <row r="10" spans="1:7" s="243" customFormat="1" ht="35.049999999999997" customHeight="1" x14ac:dyDescent="0.55000000000000004">
      <c r="A10" s="245">
        <v>45046</v>
      </c>
      <c r="B10" s="234"/>
      <c r="C10" s="240" t="str">
        <f t="shared" si="0"/>
        <v/>
      </c>
      <c r="D10" s="235"/>
      <c r="E10" s="234"/>
      <c r="F10" s="240" t="str">
        <f t="shared" si="1"/>
        <v/>
      </c>
      <c r="G10" s="233"/>
    </row>
    <row r="11" spans="1:7" s="243" customFormat="1" ht="35.049999999999997" customHeight="1" x14ac:dyDescent="0.55000000000000004">
      <c r="A11" s="245">
        <v>45077</v>
      </c>
      <c r="B11" s="234"/>
      <c r="C11" s="240" t="str">
        <f t="shared" si="0"/>
        <v/>
      </c>
      <c r="D11" s="235"/>
      <c r="E11" s="234"/>
      <c r="F11" s="240" t="str">
        <f t="shared" si="1"/>
        <v/>
      </c>
      <c r="G11" s="233"/>
    </row>
    <row r="12" spans="1:7" s="243" customFormat="1" ht="35.049999999999997" customHeight="1" x14ac:dyDescent="0.55000000000000004">
      <c r="A12" s="245">
        <v>45107</v>
      </c>
      <c r="B12" s="234"/>
      <c r="C12" s="240" t="str">
        <f t="shared" si="0"/>
        <v/>
      </c>
      <c r="D12" s="235"/>
      <c r="E12" s="234"/>
      <c r="F12" s="240" t="str">
        <f t="shared" si="1"/>
        <v/>
      </c>
      <c r="G12" s="233"/>
    </row>
    <row r="13" spans="1:7" s="243" customFormat="1" ht="35.049999999999997" customHeight="1" x14ac:dyDescent="0.55000000000000004">
      <c r="A13" s="245">
        <v>45138</v>
      </c>
      <c r="B13" s="234"/>
      <c r="C13" s="240" t="str">
        <f t="shared" si="0"/>
        <v/>
      </c>
      <c r="D13" s="235"/>
      <c r="E13" s="234"/>
      <c r="F13" s="240" t="str">
        <f t="shared" si="1"/>
        <v/>
      </c>
      <c r="G13" s="233"/>
    </row>
    <row r="14" spans="1:7" s="243" customFormat="1" ht="35.049999999999997" customHeight="1" x14ac:dyDescent="0.55000000000000004">
      <c r="A14" s="245">
        <v>45169</v>
      </c>
      <c r="B14" s="234"/>
      <c r="C14" s="240" t="str">
        <f t="shared" si="0"/>
        <v/>
      </c>
      <c r="D14" s="235"/>
      <c r="E14" s="234"/>
      <c r="F14" s="240" t="str">
        <f t="shared" si="1"/>
        <v/>
      </c>
      <c r="G14" s="233"/>
    </row>
    <row r="15" spans="1:7" s="243" customFormat="1" ht="35.049999999999997" customHeight="1" x14ac:dyDescent="0.55000000000000004">
      <c r="A15" s="245">
        <v>45199</v>
      </c>
      <c r="B15" s="234"/>
      <c r="C15" s="240" t="str">
        <f t="shared" si="0"/>
        <v/>
      </c>
      <c r="D15" s="235"/>
      <c r="E15" s="234"/>
      <c r="F15" s="240" t="str">
        <f t="shared" si="1"/>
        <v/>
      </c>
      <c r="G15" s="233"/>
    </row>
    <row r="16" spans="1:7" s="243" customFormat="1" ht="35.049999999999997" customHeight="1" x14ac:dyDescent="0.55000000000000004">
      <c r="A16" s="245">
        <v>45230</v>
      </c>
      <c r="B16" s="234"/>
      <c r="C16" s="240" t="str">
        <f t="shared" si="0"/>
        <v/>
      </c>
      <c r="D16" s="235"/>
      <c r="E16" s="234"/>
      <c r="F16" s="240" t="str">
        <f t="shared" si="1"/>
        <v/>
      </c>
      <c r="G16" s="233"/>
    </row>
    <row r="17" spans="1:7" s="243" customFormat="1" ht="35.049999999999997" customHeight="1" x14ac:dyDescent="0.55000000000000004">
      <c r="A17" s="245">
        <v>45260</v>
      </c>
      <c r="B17" s="234"/>
      <c r="C17" s="240" t="str">
        <f t="shared" si="0"/>
        <v/>
      </c>
      <c r="D17" s="235"/>
      <c r="E17" s="234"/>
      <c r="F17" s="240" t="str">
        <f t="shared" si="1"/>
        <v/>
      </c>
      <c r="G17" s="233"/>
    </row>
    <row r="18" spans="1:7" s="243" customFormat="1" ht="35.049999999999997" customHeight="1" x14ac:dyDescent="0.55000000000000004">
      <c r="A18" s="245">
        <v>45291</v>
      </c>
      <c r="B18" s="234"/>
      <c r="C18" s="240" t="str">
        <f t="shared" si="0"/>
        <v/>
      </c>
      <c r="D18" s="235"/>
      <c r="E18" s="234"/>
      <c r="F18" s="240" t="str">
        <f t="shared" si="1"/>
        <v/>
      </c>
      <c r="G18" s="233"/>
    </row>
    <row r="19" spans="1:7" ht="35.049999999999997" customHeight="1" x14ac:dyDescent="0.4">
      <c r="A19" s="246" t="s">
        <v>158</v>
      </c>
      <c r="B19" s="241"/>
      <c r="C19" s="241"/>
      <c r="D19" s="241"/>
      <c r="E19" s="241"/>
      <c r="F19" s="241"/>
      <c r="G19" s="241"/>
    </row>
    <row r="20" spans="1:7" ht="35.049999999999997" customHeight="1" x14ac:dyDescent="0.4">
      <c r="A20" s="247" t="s">
        <v>150</v>
      </c>
      <c r="B20" s="241"/>
      <c r="C20" s="241">
        <f>SUM(C7:C19)</f>
        <v>0</v>
      </c>
      <c r="D20" s="241">
        <f>SUM(D7:D19)</f>
        <v>0</v>
      </c>
      <c r="E20" s="241"/>
      <c r="F20" s="241">
        <f>SUM(F7:F19)</f>
        <v>0</v>
      </c>
      <c r="G20" s="241">
        <f>SUM(G7:G19)</f>
        <v>0</v>
      </c>
    </row>
    <row r="21" spans="1:7" ht="25.15" customHeight="1" x14ac:dyDescent="0.4">
      <c r="A21" s="248"/>
      <c r="B21" s="242"/>
      <c r="C21" s="242"/>
      <c r="D21" s="242"/>
      <c r="E21" s="242"/>
      <c r="F21" s="242"/>
      <c r="G21" s="242"/>
    </row>
    <row r="22" spans="1:7" ht="25.15" customHeight="1" x14ac:dyDescent="0.35"/>
    <row r="23" spans="1:7" ht="25.15" customHeight="1" x14ac:dyDescent="0.35"/>
    <row r="24" spans="1:7" ht="25.15" customHeight="1" x14ac:dyDescent="0.35"/>
    <row r="25" spans="1:7" ht="25.15" customHeight="1" x14ac:dyDescent="0.35"/>
    <row r="26" spans="1:7" ht="25.15" customHeight="1" x14ac:dyDescent="0.35"/>
    <row r="27" spans="1:7" ht="25.15" customHeight="1" x14ac:dyDescent="0.35"/>
    <row r="28" spans="1:7" ht="25.15" customHeight="1" x14ac:dyDescent="0.35"/>
    <row r="29" spans="1:7" ht="25.15" customHeight="1" x14ac:dyDescent="0.35"/>
    <row r="30" spans="1:7" ht="25.15" customHeight="1" x14ac:dyDescent="0.35"/>
  </sheetData>
  <sheetProtection algorithmName="SHA-512" hashValue="dvT8OyQGfSPHP1IsRuS04prQZJj7xt/4A35MBT2nsUEJJd/QtaJ3OQOubfK0J4b0UGw3TGWRoP2lGm9jr3/SWA==" saltValue="bqvHZyyYJNZIY6sGY95FtQ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2:AA44"/>
  <sheetViews>
    <sheetView topLeftCell="D1" zoomScale="90" zoomScaleNormal="90" workbookViewId="0">
      <selection activeCell="F7" sqref="F7:G36"/>
    </sheetView>
  </sheetViews>
  <sheetFormatPr baseColWidth="10" defaultColWidth="11.41796875" defaultRowHeight="14.4" x14ac:dyDescent="0.55000000000000004"/>
  <cols>
    <col min="1" max="6" width="11.41796875" style="2"/>
    <col min="7" max="8" width="11.41796875" style="10"/>
    <col min="9" max="10" width="11.41796875" style="2"/>
    <col min="11" max="11" width="11.41796875" style="16"/>
    <col min="12" max="16384" width="11.41796875" style="2"/>
  </cols>
  <sheetData>
    <row r="2" spans="1:11" x14ac:dyDescent="0.55000000000000004">
      <c r="A2" s="8" t="s">
        <v>2</v>
      </c>
      <c r="C2" s="9" t="s">
        <v>6</v>
      </c>
      <c r="D2" s="9"/>
      <c r="F2" s="9" t="s">
        <v>33</v>
      </c>
    </row>
    <row r="3" spans="1:11" x14ac:dyDescent="0.55000000000000004">
      <c r="A3" s="7"/>
    </row>
    <row r="4" spans="1:11" x14ac:dyDescent="0.55000000000000004">
      <c r="A4" s="7" t="s">
        <v>1</v>
      </c>
      <c r="B4" s="2" t="s">
        <v>0</v>
      </c>
    </row>
    <row r="5" spans="1:11" x14ac:dyDescent="0.55000000000000004">
      <c r="A5" s="7"/>
      <c r="E5" s="15"/>
      <c r="F5" s="15" t="s">
        <v>19</v>
      </c>
      <c r="G5" s="16" t="s">
        <v>20</v>
      </c>
      <c r="H5" s="20" t="s">
        <v>21</v>
      </c>
      <c r="I5" s="34">
        <v>0.1741</v>
      </c>
      <c r="J5" s="34">
        <v>0.26190000000000002</v>
      </c>
      <c r="K5" s="16" t="s">
        <v>16</v>
      </c>
    </row>
    <row r="6" spans="1:11" x14ac:dyDescent="0.55000000000000004">
      <c r="A6" s="7"/>
      <c r="E6" s="15"/>
      <c r="F6" s="15"/>
      <c r="G6" s="16"/>
      <c r="H6" s="20"/>
      <c r="I6" s="27"/>
      <c r="J6" s="27"/>
    </row>
    <row r="7" spans="1:11" x14ac:dyDescent="0.55000000000000004">
      <c r="A7" s="11">
        <v>41275</v>
      </c>
      <c r="B7" s="12">
        <v>14577.2</v>
      </c>
      <c r="C7" s="12">
        <v>33.4</v>
      </c>
      <c r="D7" s="12" t="s">
        <v>14</v>
      </c>
      <c r="E7" s="17">
        <v>41365</v>
      </c>
      <c r="F7" s="18" t="e">
        <f>#REF!</f>
        <v>#REF!</v>
      </c>
      <c r="G7" s="18" t="e">
        <f>#REF!</f>
        <v>#REF!</v>
      </c>
      <c r="H7" s="18" t="e">
        <f t="shared" ref="H7:H13" si="0">(F7+G7)/24</f>
        <v>#REF!</v>
      </c>
      <c r="I7" s="50" t="e">
        <f>F7*I5</f>
        <v>#REF!</v>
      </c>
      <c r="J7" s="50" t="e">
        <f>G7*J5</f>
        <v>#REF!</v>
      </c>
      <c r="K7" s="51" t="e">
        <f>J7+I7</f>
        <v>#REF!</v>
      </c>
    </row>
    <row r="8" spans="1:11" x14ac:dyDescent="0.55000000000000004">
      <c r="A8" s="11">
        <v>41276</v>
      </c>
      <c r="B8" s="12">
        <v>14595.9</v>
      </c>
      <c r="C8" s="10">
        <f>B8-B7</f>
        <v>18.699999999998909</v>
      </c>
      <c r="D8" s="12" t="s">
        <v>8</v>
      </c>
      <c r="E8" s="17">
        <v>41366</v>
      </c>
      <c r="F8" s="18" t="e">
        <f>#REF!</f>
        <v>#REF!</v>
      </c>
      <c r="G8" s="18" t="e">
        <f>#REF!</f>
        <v>#REF!</v>
      </c>
      <c r="H8" s="18" t="e">
        <f t="shared" si="0"/>
        <v>#REF!</v>
      </c>
      <c r="I8" s="29" t="e">
        <f>F8*I5</f>
        <v>#REF!</v>
      </c>
      <c r="J8" s="29" t="e">
        <f>G8*J5</f>
        <v>#REF!</v>
      </c>
      <c r="K8" s="51" t="e">
        <f t="shared" ref="K8:K36" si="1">J8+I8</f>
        <v>#REF!</v>
      </c>
    </row>
    <row r="9" spans="1:11" x14ac:dyDescent="0.55000000000000004">
      <c r="A9" s="11">
        <v>41277</v>
      </c>
      <c r="B9" s="12">
        <v>14622.7</v>
      </c>
      <c r="C9" s="10">
        <f t="shared" ref="C9:C37" si="2">B9-B8</f>
        <v>26.800000000001091</v>
      </c>
      <c r="D9" s="12" t="s">
        <v>9</v>
      </c>
      <c r="E9" s="17">
        <v>41367</v>
      </c>
      <c r="F9" s="18" t="e">
        <f>#REF!</f>
        <v>#REF!</v>
      </c>
      <c r="G9" s="18" t="e">
        <f>#REF!</f>
        <v>#REF!</v>
      </c>
      <c r="H9" s="18" t="e">
        <f t="shared" si="0"/>
        <v>#REF!</v>
      </c>
      <c r="I9" s="29" t="e">
        <f>F9*I5</f>
        <v>#REF!</v>
      </c>
      <c r="J9" s="29" t="e">
        <f>G9*J5</f>
        <v>#REF!</v>
      </c>
      <c r="K9" s="51" t="e">
        <f t="shared" si="1"/>
        <v>#REF!</v>
      </c>
    </row>
    <row r="10" spans="1:11" x14ac:dyDescent="0.55000000000000004">
      <c r="A10" s="11">
        <v>41278</v>
      </c>
      <c r="B10" s="12">
        <v>14644.2</v>
      </c>
      <c r="C10" s="10">
        <f t="shared" si="2"/>
        <v>21.5</v>
      </c>
      <c r="D10" s="12" t="s">
        <v>10</v>
      </c>
      <c r="E10" s="17">
        <v>41368</v>
      </c>
      <c r="F10" s="18" t="e">
        <f>#REF!</f>
        <v>#REF!</v>
      </c>
      <c r="G10" s="18" t="e">
        <f>#REF!</f>
        <v>#REF!</v>
      </c>
      <c r="H10" s="18" t="e">
        <f t="shared" si="0"/>
        <v>#REF!</v>
      </c>
      <c r="I10" s="29" t="e">
        <f>F10*I5</f>
        <v>#REF!</v>
      </c>
      <c r="J10" s="29" t="e">
        <f>G10*J5</f>
        <v>#REF!</v>
      </c>
      <c r="K10" s="51" t="e">
        <f t="shared" si="1"/>
        <v>#REF!</v>
      </c>
    </row>
    <row r="11" spans="1:11" x14ac:dyDescent="0.55000000000000004">
      <c r="A11" s="11">
        <v>41279</v>
      </c>
      <c r="B11" s="12">
        <v>14665.6</v>
      </c>
      <c r="C11" s="10">
        <f t="shared" si="2"/>
        <v>21.399999999999636</v>
      </c>
      <c r="D11" s="12" t="s">
        <v>11</v>
      </c>
      <c r="E11" s="17">
        <v>41369</v>
      </c>
      <c r="F11" s="18" t="e">
        <f>#REF!</f>
        <v>#REF!</v>
      </c>
      <c r="G11" s="18" t="e">
        <f>#REF!</f>
        <v>#REF!</v>
      </c>
      <c r="H11" s="18" t="e">
        <f t="shared" si="0"/>
        <v>#REF!</v>
      </c>
      <c r="I11" s="29" t="e">
        <f>F11*I5</f>
        <v>#REF!</v>
      </c>
      <c r="J11" s="29" t="e">
        <f>G11*J5</f>
        <v>#REF!</v>
      </c>
      <c r="K11" s="51" t="e">
        <f t="shared" si="1"/>
        <v>#REF!</v>
      </c>
    </row>
    <row r="12" spans="1:11" x14ac:dyDescent="0.55000000000000004">
      <c r="A12" s="11">
        <v>41280</v>
      </c>
      <c r="B12" s="12"/>
      <c r="C12" s="10">
        <f t="shared" si="2"/>
        <v>-14665.6</v>
      </c>
      <c r="D12" s="12" t="s">
        <v>12</v>
      </c>
      <c r="E12" s="17">
        <v>41370</v>
      </c>
      <c r="F12" s="18" t="e">
        <f>#REF!</f>
        <v>#REF!</v>
      </c>
      <c r="G12" s="18" t="e">
        <f>#REF!</f>
        <v>#REF!</v>
      </c>
      <c r="H12" s="18" t="e">
        <f t="shared" si="0"/>
        <v>#REF!</v>
      </c>
      <c r="I12" s="29" t="e">
        <f>F12*I5</f>
        <v>#REF!</v>
      </c>
      <c r="J12" s="29" t="e">
        <f>G12*J5</f>
        <v>#REF!</v>
      </c>
      <c r="K12" s="51" t="e">
        <f t="shared" si="1"/>
        <v>#REF!</v>
      </c>
    </row>
    <row r="13" spans="1:11" x14ac:dyDescent="0.55000000000000004">
      <c r="A13" s="11">
        <v>41281</v>
      </c>
      <c r="B13" s="12"/>
      <c r="C13" s="10">
        <f t="shared" si="2"/>
        <v>0</v>
      </c>
      <c r="D13" s="49" t="s">
        <v>13</v>
      </c>
      <c r="E13" s="17">
        <v>41371</v>
      </c>
      <c r="F13" s="18" t="e">
        <f>#REF!</f>
        <v>#REF!</v>
      </c>
      <c r="G13" s="18" t="e">
        <f>#REF!</f>
        <v>#REF!</v>
      </c>
      <c r="H13" s="18" t="e">
        <f t="shared" si="0"/>
        <v>#REF!</v>
      </c>
      <c r="I13" s="29" t="e">
        <f>F13*I5</f>
        <v>#REF!</v>
      </c>
      <c r="J13" s="29" t="e">
        <f>G13*J5</f>
        <v>#REF!</v>
      </c>
      <c r="K13" s="51" t="e">
        <f t="shared" si="1"/>
        <v>#REF!</v>
      </c>
    </row>
    <row r="14" spans="1:11" x14ac:dyDescent="0.55000000000000004">
      <c r="A14" s="11">
        <v>41282</v>
      </c>
      <c r="B14" s="12"/>
      <c r="C14" s="10">
        <f t="shared" si="2"/>
        <v>0</v>
      </c>
      <c r="D14" s="12" t="s">
        <v>14</v>
      </c>
      <c r="E14" s="17">
        <v>41372</v>
      </c>
      <c r="F14" s="18" t="e">
        <f>#REF!</f>
        <v>#REF!</v>
      </c>
      <c r="G14" s="18" t="e">
        <f>#REF!</f>
        <v>#REF!</v>
      </c>
      <c r="H14" s="18" t="e">
        <f t="shared" ref="H14" si="3">(F14+G14)/24</f>
        <v>#REF!</v>
      </c>
      <c r="I14" s="29" t="e">
        <f>F14*I5</f>
        <v>#REF!</v>
      </c>
      <c r="J14" s="29" t="e">
        <f>G14*J5</f>
        <v>#REF!</v>
      </c>
      <c r="K14" s="51" t="e">
        <f t="shared" si="1"/>
        <v>#REF!</v>
      </c>
    </row>
    <row r="15" spans="1:11" x14ac:dyDescent="0.55000000000000004">
      <c r="A15" s="11">
        <v>41283</v>
      </c>
      <c r="B15" s="12"/>
      <c r="C15" s="10">
        <f t="shared" si="2"/>
        <v>0</v>
      </c>
      <c r="D15" s="12" t="s">
        <v>8</v>
      </c>
      <c r="E15" s="17">
        <v>41373</v>
      </c>
      <c r="F15" s="18" t="e">
        <f>#REF!</f>
        <v>#REF!</v>
      </c>
      <c r="G15" s="18" t="e">
        <f>#REF!</f>
        <v>#REF!</v>
      </c>
      <c r="H15" s="18" t="e">
        <f t="shared" ref="H15" si="4">(F15+G15)/24</f>
        <v>#REF!</v>
      </c>
      <c r="I15" s="29" t="e">
        <f>F15*I5</f>
        <v>#REF!</v>
      </c>
      <c r="J15" s="29" t="e">
        <f>G15*J5</f>
        <v>#REF!</v>
      </c>
      <c r="K15" s="51" t="e">
        <f t="shared" si="1"/>
        <v>#REF!</v>
      </c>
    </row>
    <row r="16" spans="1:11" x14ac:dyDescent="0.55000000000000004">
      <c r="A16" s="11">
        <v>41284</v>
      </c>
      <c r="B16" s="12"/>
      <c r="C16" s="10">
        <f t="shared" si="2"/>
        <v>0</v>
      </c>
      <c r="D16" s="12" t="s">
        <v>9</v>
      </c>
      <c r="E16" s="17">
        <v>41374</v>
      </c>
      <c r="F16" s="18" t="e">
        <f>#REF!</f>
        <v>#REF!</v>
      </c>
      <c r="G16" s="18" t="e">
        <f>#REF!</f>
        <v>#REF!</v>
      </c>
      <c r="H16" s="18" t="e">
        <f t="shared" ref="H16" si="5">(F16+G16)/24</f>
        <v>#REF!</v>
      </c>
      <c r="I16" s="29" t="e">
        <f>F16*I5</f>
        <v>#REF!</v>
      </c>
      <c r="J16" s="29" t="e">
        <f>G16*J5</f>
        <v>#REF!</v>
      </c>
      <c r="K16" s="51" t="e">
        <f t="shared" si="1"/>
        <v>#REF!</v>
      </c>
    </row>
    <row r="17" spans="1:27" x14ac:dyDescent="0.55000000000000004">
      <c r="A17" s="11">
        <v>41285</v>
      </c>
      <c r="B17" s="12"/>
      <c r="C17" s="10">
        <f t="shared" si="2"/>
        <v>0</v>
      </c>
      <c r="D17" s="12" t="s">
        <v>10</v>
      </c>
      <c r="E17" s="17">
        <v>41375</v>
      </c>
      <c r="F17" s="18" t="e">
        <f>#REF!</f>
        <v>#REF!</v>
      </c>
      <c r="G17" s="18" t="e">
        <f>#REF!</f>
        <v>#REF!</v>
      </c>
      <c r="H17" s="18" t="e">
        <f t="shared" ref="H17" si="6">(F17+G17)/24</f>
        <v>#REF!</v>
      </c>
      <c r="I17" s="29" t="e">
        <f>F17*I5</f>
        <v>#REF!</v>
      </c>
      <c r="J17" s="29" t="e">
        <f>G17*J5</f>
        <v>#REF!</v>
      </c>
      <c r="K17" s="51" t="e">
        <f t="shared" si="1"/>
        <v>#REF!</v>
      </c>
      <c r="Z17" s="31"/>
      <c r="AA17" s="31"/>
    </row>
    <row r="18" spans="1:27" x14ac:dyDescent="0.55000000000000004">
      <c r="A18" s="11">
        <v>41286</v>
      </c>
      <c r="B18" s="12"/>
      <c r="C18" s="10">
        <f t="shared" si="2"/>
        <v>0</v>
      </c>
      <c r="D18" s="12" t="s">
        <v>11</v>
      </c>
      <c r="E18" s="17">
        <v>41376</v>
      </c>
      <c r="F18" s="18" t="e">
        <f>#REF!</f>
        <v>#REF!</v>
      </c>
      <c r="G18" s="18" t="e">
        <f>#REF!</f>
        <v>#REF!</v>
      </c>
      <c r="H18" s="18" t="e">
        <f t="shared" ref="H18" si="7">(F18+G18)/24</f>
        <v>#REF!</v>
      </c>
      <c r="I18" s="29" t="e">
        <f>F18*I5</f>
        <v>#REF!</v>
      </c>
      <c r="J18" s="29" t="e">
        <f>G18*J5</f>
        <v>#REF!</v>
      </c>
      <c r="K18" s="51" t="e">
        <f t="shared" si="1"/>
        <v>#REF!</v>
      </c>
    </row>
    <row r="19" spans="1:27" x14ac:dyDescent="0.55000000000000004">
      <c r="A19" s="11">
        <v>41287</v>
      </c>
      <c r="B19" s="12"/>
      <c r="C19" s="10">
        <f t="shared" si="2"/>
        <v>0</v>
      </c>
      <c r="D19" s="12" t="s">
        <v>12</v>
      </c>
      <c r="E19" s="17">
        <v>41377</v>
      </c>
      <c r="F19" s="18" t="e">
        <f>#REF!</f>
        <v>#REF!</v>
      </c>
      <c r="G19" s="18" t="e">
        <f>#REF!</f>
        <v>#REF!</v>
      </c>
      <c r="H19" s="18" t="e">
        <f t="shared" ref="H19" si="8">(F19+G19)/24</f>
        <v>#REF!</v>
      </c>
      <c r="I19" s="29" t="e">
        <f>F19*I5</f>
        <v>#REF!</v>
      </c>
      <c r="J19" s="29" t="e">
        <f>G19*J5</f>
        <v>#REF!</v>
      </c>
      <c r="K19" s="51" t="e">
        <f t="shared" si="1"/>
        <v>#REF!</v>
      </c>
    </row>
    <row r="20" spans="1:27" x14ac:dyDescent="0.55000000000000004">
      <c r="A20" s="11">
        <v>41288</v>
      </c>
      <c r="B20" s="12"/>
      <c r="C20" s="10">
        <f t="shared" si="2"/>
        <v>0</v>
      </c>
      <c r="D20" s="49" t="s">
        <v>13</v>
      </c>
      <c r="E20" s="17">
        <v>41378</v>
      </c>
      <c r="F20" s="18" t="e">
        <f>#REF!</f>
        <v>#REF!</v>
      </c>
      <c r="G20" s="18" t="e">
        <f>#REF!</f>
        <v>#REF!</v>
      </c>
      <c r="H20" s="18" t="e">
        <f t="shared" ref="H20" si="9">(F20+G20)/24</f>
        <v>#REF!</v>
      </c>
      <c r="I20" s="29" t="e">
        <f>F20*I5</f>
        <v>#REF!</v>
      </c>
      <c r="J20" s="29" t="e">
        <f>G20*J5</f>
        <v>#REF!</v>
      </c>
      <c r="K20" s="51" t="e">
        <f t="shared" si="1"/>
        <v>#REF!</v>
      </c>
    </row>
    <row r="21" spans="1:27" x14ac:dyDescent="0.55000000000000004">
      <c r="A21" s="11">
        <v>41289</v>
      </c>
      <c r="B21" s="12"/>
      <c r="C21" s="10">
        <f t="shared" si="2"/>
        <v>0</v>
      </c>
      <c r="D21" s="12" t="s">
        <v>14</v>
      </c>
      <c r="E21" s="17">
        <v>41379</v>
      </c>
      <c r="F21" s="18" t="e">
        <f>#REF!</f>
        <v>#REF!</v>
      </c>
      <c r="G21" s="18" t="e">
        <f>#REF!</f>
        <v>#REF!</v>
      </c>
      <c r="H21" s="18" t="e">
        <f t="shared" ref="H21:H22" si="10">(F21+G21)/24</f>
        <v>#REF!</v>
      </c>
      <c r="I21" s="29" t="e">
        <f>F21*I5</f>
        <v>#REF!</v>
      </c>
      <c r="J21" s="29" t="e">
        <f>G21*J5</f>
        <v>#REF!</v>
      </c>
      <c r="K21" s="51" t="e">
        <f t="shared" si="1"/>
        <v>#REF!</v>
      </c>
    </row>
    <row r="22" spans="1:27" x14ac:dyDescent="0.55000000000000004">
      <c r="A22" s="11">
        <v>41290</v>
      </c>
      <c r="B22" s="12"/>
      <c r="C22" s="10">
        <f t="shared" si="2"/>
        <v>0</v>
      </c>
      <c r="D22" s="12" t="s">
        <v>8</v>
      </c>
      <c r="E22" s="17">
        <v>41380</v>
      </c>
      <c r="F22" s="18" t="e">
        <f>#REF!</f>
        <v>#REF!</v>
      </c>
      <c r="G22" s="18" t="e">
        <f>#REF!</f>
        <v>#REF!</v>
      </c>
      <c r="H22" s="18" t="e">
        <f t="shared" si="10"/>
        <v>#REF!</v>
      </c>
      <c r="I22" s="29" t="e">
        <f>F22*I5</f>
        <v>#REF!</v>
      </c>
      <c r="J22" s="29" t="e">
        <f>G22*J5</f>
        <v>#REF!</v>
      </c>
      <c r="K22" s="51" t="e">
        <f t="shared" si="1"/>
        <v>#REF!</v>
      </c>
    </row>
    <row r="23" spans="1:27" x14ac:dyDescent="0.55000000000000004">
      <c r="A23" s="11">
        <v>41291</v>
      </c>
      <c r="B23" s="12"/>
      <c r="C23" s="10">
        <f t="shared" si="2"/>
        <v>0</v>
      </c>
      <c r="D23" s="12" t="s">
        <v>9</v>
      </c>
      <c r="E23" s="17">
        <v>41381</v>
      </c>
      <c r="F23" s="18" t="e">
        <f>#REF!</f>
        <v>#REF!</v>
      </c>
      <c r="G23" s="18" t="e">
        <f>#REF!</f>
        <v>#REF!</v>
      </c>
      <c r="H23" s="18" t="e">
        <f t="shared" ref="H23" si="11">(F23+G23)/24</f>
        <v>#REF!</v>
      </c>
      <c r="I23" s="29" t="e">
        <f>F23*I5</f>
        <v>#REF!</v>
      </c>
      <c r="J23" s="29" t="e">
        <f>G23*J5</f>
        <v>#REF!</v>
      </c>
      <c r="K23" s="51" t="e">
        <f t="shared" si="1"/>
        <v>#REF!</v>
      </c>
    </row>
    <row r="24" spans="1:27" x14ac:dyDescent="0.55000000000000004">
      <c r="A24" s="11">
        <v>41292</v>
      </c>
      <c r="B24" s="12"/>
      <c r="C24" s="10">
        <f t="shared" si="2"/>
        <v>0</v>
      </c>
      <c r="D24" s="12" t="s">
        <v>10</v>
      </c>
      <c r="E24" s="17">
        <v>41382</v>
      </c>
      <c r="F24" s="18" t="e">
        <f>#REF!</f>
        <v>#REF!</v>
      </c>
      <c r="G24" s="18" t="e">
        <f>#REF!</f>
        <v>#REF!</v>
      </c>
      <c r="H24" s="18" t="e">
        <f t="shared" ref="H24" si="12">(F24+G24)/24</f>
        <v>#REF!</v>
      </c>
      <c r="I24" s="29" t="e">
        <f>F24*I5</f>
        <v>#REF!</v>
      </c>
      <c r="J24" s="29" t="e">
        <f>G24*J5</f>
        <v>#REF!</v>
      </c>
      <c r="K24" s="51" t="e">
        <f t="shared" si="1"/>
        <v>#REF!</v>
      </c>
    </row>
    <row r="25" spans="1:27" x14ac:dyDescent="0.55000000000000004">
      <c r="A25" s="11">
        <v>41293</v>
      </c>
      <c r="B25" s="12"/>
      <c r="C25" s="10">
        <f t="shared" si="2"/>
        <v>0</v>
      </c>
      <c r="D25" s="12" t="s">
        <v>11</v>
      </c>
      <c r="E25" s="17">
        <v>41383</v>
      </c>
      <c r="F25" s="18" t="e">
        <f>#REF!</f>
        <v>#REF!</v>
      </c>
      <c r="G25" s="18" t="e">
        <f>#REF!</f>
        <v>#REF!</v>
      </c>
      <c r="H25" s="18" t="e">
        <f t="shared" ref="H25" si="13">(F25+G25)/24</f>
        <v>#REF!</v>
      </c>
      <c r="I25" s="29" t="e">
        <f>F25*I5</f>
        <v>#REF!</v>
      </c>
      <c r="J25" s="29" t="e">
        <f>G25*J5</f>
        <v>#REF!</v>
      </c>
      <c r="K25" s="51" t="e">
        <f t="shared" si="1"/>
        <v>#REF!</v>
      </c>
    </row>
    <row r="26" spans="1:27" x14ac:dyDescent="0.55000000000000004">
      <c r="A26" s="11">
        <v>41294</v>
      </c>
      <c r="B26" s="12"/>
      <c r="C26" s="10">
        <f t="shared" si="2"/>
        <v>0</v>
      </c>
      <c r="D26" s="12" t="s">
        <v>12</v>
      </c>
      <c r="E26" s="17">
        <v>41384</v>
      </c>
      <c r="F26" s="18" t="e">
        <f>#REF!</f>
        <v>#REF!</v>
      </c>
      <c r="G26" s="18" t="e">
        <f>#REF!</f>
        <v>#REF!</v>
      </c>
      <c r="H26" s="18" t="e">
        <f t="shared" ref="H26" si="14">(F26+G26)/24</f>
        <v>#REF!</v>
      </c>
      <c r="I26" s="29" t="e">
        <f>F26*I5</f>
        <v>#REF!</v>
      </c>
      <c r="J26" s="29" t="e">
        <f>G26*J5</f>
        <v>#REF!</v>
      </c>
      <c r="K26" s="51" t="e">
        <f t="shared" si="1"/>
        <v>#REF!</v>
      </c>
    </row>
    <row r="27" spans="1:27" x14ac:dyDescent="0.55000000000000004">
      <c r="A27" s="11">
        <v>41295</v>
      </c>
      <c r="B27" s="12"/>
      <c r="C27" s="10">
        <f t="shared" si="2"/>
        <v>0</v>
      </c>
      <c r="D27" s="49" t="s">
        <v>13</v>
      </c>
      <c r="E27" s="17">
        <v>41385</v>
      </c>
      <c r="F27" s="18" t="e">
        <f>#REF!</f>
        <v>#REF!</v>
      </c>
      <c r="G27" s="18" t="e">
        <f>#REF!</f>
        <v>#REF!</v>
      </c>
      <c r="H27" s="18" t="e">
        <f t="shared" ref="H27" si="15">(F27+G27)/24</f>
        <v>#REF!</v>
      </c>
      <c r="I27" s="29" t="e">
        <f>F27*I5</f>
        <v>#REF!</v>
      </c>
      <c r="J27" s="29" t="e">
        <f>G27*J5</f>
        <v>#REF!</v>
      </c>
      <c r="K27" s="51" t="e">
        <f t="shared" si="1"/>
        <v>#REF!</v>
      </c>
    </row>
    <row r="28" spans="1:27" x14ac:dyDescent="0.55000000000000004">
      <c r="A28" s="11">
        <v>41296</v>
      </c>
      <c r="B28" s="12"/>
      <c r="C28" s="10">
        <f t="shared" si="2"/>
        <v>0</v>
      </c>
      <c r="D28" s="12" t="s">
        <v>14</v>
      </c>
      <c r="E28" s="17">
        <v>41386</v>
      </c>
      <c r="F28" s="18" t="e">
        <f>#REF!</f>
        <v>#REF!</v>
      </c>
      <c r="G28" s="18" t="e">
        <f>#REF!</f>
        <v>#REF!</v>
      </c>
      <c r="H28" s="18" t="e">
        <f t="shared" ref="H28" si="16">(F28+G28)/24</f>
        <v>#REF!</v>
      </c>
      <c r="I28" s="29" t="e">
        <f>F28*I5</f>
        <v>#REF!</v>
      </c>
      <c r="J28" s="29" t="e">
        <f>G28*J5</f>
        <v>#REF!</v>
      </c>
      <c r="K28" s="51" t="e">
        <f t="shared" si="1"/>
        <v>#REF!</v>
      </c>
    </row>
    <row r="29" spans="1:27" x14ac:dyDescent="0.55000000000000004">
      <c r="A29" s="11">
        <v>41297</v>
      </c>
      <c r="B29" s="12"/>
      <c r="C29" s="10">
        <f t="shared" si="2"/>
        <v>0</v>
      </c>
      <c r="D29" s="12" t="s">
        <v>8</v>
      </c>
      <c r="E29" s="17">
        <v>41387</v>
      </c>
      <c r="F29" s="18" t="e">
        <f>#REF!</f>
        <v>#REF!</v>
      </c>
      <c r="G29" s="18" t="e">
        <f>#REF!</f>
        <v>#REF!</v>
      </c>
      <c r="H29" s="18" t="e">
        <f t="shared" ref="H29" si="17">(F29+G29)/24</f>
        <v>#REF!</v>
      </c>
      <c r="I29" s="29" t="e">
        <f>F29*I5</f>
        <v>#REF!</v>
      </c>
      <c r="J29" s="29" t="e">
        <f>G29*J5</f>
        <v>#REF!</v>
      </c>
      <c r="K29" s="51" t="e">
        <f t="shared" si="1"/>
        <v>#REF!</v>
      </c>
    </row>
    <row r="30" spans="1:27" x14ac:dyDescent="0.55000000000000004">
      <c r="A30" s="11">
        <v>41298</v>
      </c>
      <c r="B30" s="12"/>
      <c r="C30" s="10">
        <f t="shared" si="2"/>
        <v>0</v>
      </c>
      <c r="D30" s="12" t="s">
        <v>9</v>
      </c>
      <c r="E30" s="17">
        <v>41388</v>
      </c>
      <c r="F30" s="18" t="e">
        <f>#REF!</f>
        <v>#REF!</v>
      </c>
      <c r="G30" s="18" t="e">
        <f>#REF!</f>
        <v>#REF!</v>
      </c>
      <c r="H30" s="18" t="e">
        <f t="shared" ref="H30" si="18">(F30+G30)/24</f>
        <v>#REF!</v>
      </c>
      <c r="I30" s="29" t="e">
        <f>F30*I5</f>
        <v>#REF!</v>
      </c>
      <c r="J30" s="29" t="e">
        <f>G30*J5</f>
        <v>#REF!</v>
      </c>
      <c r="K30" s="51" t="e">
        <f t="shared" si="1"/>
        <v>#REF!</v>
      </c>
    </row>
    <row r="31" spans="1:27" x14ac:dyDescent="0.55000000000000004">
      <c r="A31" s="11">
        <v>41299</v>
      </c>
      <c r="B31" s="12"/>
      <c r="C31" s="10">
        <f t="shared" si="2"/>
        <v>0</v>
      </c>
      <c r="D31" s="12" t="s">
        <v>10</v>
      </c>
      <c r="E31" s="17">
        <v>41389</v>
      </c>
      <c r="F31" s="18" t="e">
        <f>#REF!</f>
        <v>#REF!</v>
      </c>
      <c r="G31" s="18" t="e">
        <f>#REF!</f>
        <v>#REF!</v>
      </c>
      <c r="H31" s="18" t="e">
        <f t="shared" ref="H31" si="19">(F31+G31)/24</f>
        <v>#REF!</v>
      </c>
      <c r="I31" s="29" t="e">
        <f>F31*I5</f>
        <v>#REF!</v>
      </c>
      <c r="J31" s="29" t="e">
        <f>G31*J5</f>
        <v>#REF!</v>
      </c>
      <c r="K31" s="51" t="e">
        <f t="shared" si="1"/>
        <v>#REF!</v>
      </c>
    </row>
    <row r="32" spans="1:27" x14ac:dyDescent="0.55000000000000004">
      <c r="A32" s="11">
        <v>41300</v>
      </c>
      <c r="B32" s="12"/>
      <c r="C32" s="10">
        <f t="shared" si="2"/>
        <v>0</v>
      </c>
      <c r="D32" s="12" t="s">
        <v>11</v>
      </c>
      <c r="E32" s="17">
        <v>41390</v>
      </c>
      <c r="F32" s="18" t="e">
        <f>#REF!</f>
        <v>#REF!</v>
      </c>
      <c r="G32" s="18" t="e">
        <f>#REF!</f>
        <v>#REF!</v>
      </c>
      <c r="H32" s="18" t="e">
        <f t="shared" ref="H32:H33" si="20">(F32+G32)/24</f>
        <v>#REF!</v>
      </c>
      <c r="I32" s="29" t="e">
        <f>F32*I5</f>
        <v>#REF!</v>
      </c>
      <c r="J32" s="29" t="e">
        <f>G32*J5</f>
        <v>#REF!</v>
      </c>
      <c r="K32" s="51" t="e">
        <f t="shared" si="1"/>
        <v>#REF!</v>
      </c>
    </row>
    <row r="33" spans="1:11" x14ac:dyDescent="0.55000000000000004">
      <c r="A33" s="11">
        <v>41301</v>
      </c>
      <c r="B33" s="12"/>
      <c r="C33" s="10">
        <f t="shared" si="2"/>
        <v>0</v>
      </c>
      <c r="D33" s="12" t="s">
        <v>12</v>
      </c>
      <c r="E33" s="17">
        <v>41391</v>
      </c>
      <c r="F33" s="18" t="e">
        <f>#REF!</f>
        <v>#REF!</v>
      </c>
      <c r="G33" s="18" t="e">
        <f>#REF!</f>
        <v>#REF!</v>
      </c>
      <c r="H33" s="18" t="e">
        <f t="shared" si="20"/>
        <v>#REF!</v>
      </c>
      <c r="I33" s="29" t="e">
        <f>F33*I5</f>
        <v>#REF!</v>
      </c>
      <c r="J33" s="29" t="e">
        <f>G33*J5</f>
        <v>#REF!</v>
      </c>
      <c r="K33" s="51" t="e">
        <f t="shared" si="1"/>
        <v>#REF!</v>
      </c>
    </row>
    <row r="34" spans="1:11" x14ac:dyDescent="0.55000000000000004">
      <c r="A34" s="11">
        <v>41302</v>
      </c>
      <c r="B34" s="12"/>
      <c r="C34" s="10">
        <f t="shared" si="2"/>
        <v>0</v>
      </c>
      <c r="D34" s="49" t="s">
        <v>13</v>
      </c>
      <c r="E34" s="17">
        <v>41392</v>
      </c>
      <c r="F34" s="18" t="e">
        <f>#REF!</f>
        <v>#REF!</v>
      </c>
      <c r="G34" s="18" t="e">
        <f>#REF!</f>
        <v>#REF!</v>
      </c>
      <c r="H34" s="18" t="e">
        <f t="shared" ref="H34:H35" si="21">(F34+G34)/24</f>
        <v>#REF!</v>
      </c>
      <c r="I34" s="29" t="e">
        <f>F34*I5</f>
        <v>#REF!</v>
      </c>
      <c r="J34" s="29" t="e">
        <f>G34*J5</f>
        <v>#REF!</v>
      </c>
      <c r="K34" s="51" t="e">
        <f t="shared" si="1"/>
        <v>#REF!</v>
      </c>
    </row>
    <row r="35" spans="1:11" x14ac:dyDescent="0.55000000000000004">
      <c r="A35" s="11">
        <v>41303</v>
      </c>
      <c r="B35" s="12"/>
      <c r="C35" s="10">
        <f t="shared" si="2"/>
        <v>0</v>
      </c>
      <c r="D35" s="12" t="s">
        <v>14</v>
      </c>
      <c r="E35" s="17">
        <v>41393</v>
      </c>
      <c r="F35" s="18" t="e">
        <f>#REF!</f>
        <v>#REF!</v>
      </c>
      <c r="G35" s="18" t="e">
        <f>#REF!</f>
        <v>#REF!</v>
      </c>
      <c r="H35" s="18" t="e">
        <f t="shared" si="21"/>
        <v>#REF!</v>
      </c>
      <c r="I35" s="29" t="e">
        <f>F35*I5</f>
        <v>#REF!</v>
      </c>
      <c r="J35" s="29" t="e">
        <f>G35*J5</f>
        <v>#REF!</v>
      </c>
      <c r="K35" s="51" t="e">
        <f t="shared" si="1"/>
        <v>#REF!</v>
      </c>
    </row>
    <row r="36" spans="1:11" x14ac:dyDescent="0.55000000000000004">
      <c r="A36" s="11">
        <v>41304</v>
      </c>
      <c r="B36" s="12"/>
      <c r="C36" s="10">
        <f t="shared" si="2"/>
        <v>0</v>
      </c>
      <c r="D36" s="12" t="s">
        <v>8</v>
      </c>
      <c r="E36" s="17">
        <v>41394</v>
      </c>
      <c r="F36" s="18" t="e">
        <f>#REF!</f>
        <v>#REF!</v>
      </c>
      <c r="G36" s="18" t="e">
        <f>#REF!</f>
        <v>#REF!</v>
      </c>
      <c r="H36" s="18" t="e">
        <f t="shared" ref="H36" si="22">(F36+G36)/24</f>
        <v>#REF!</v>
      </c>
      <c r="I36" s="29" t="e">
        <f>F36*I5</f>
        <v>#REF!</v>
      </c>
      <c r="J36" s="29" t="e">
        <f>G36*J5</f>
        <v>#REF!</v>
      </c>
      <c r="K36" s="51" t="e">
        <f t="shared" si="1"/>
        <v>#REF!</v>
      </c>
    </row>
    <row r="37" spans="1:11" x14ac:dyDescent="0.55000000000000004">
      <c r="A37" s="11">
        <v>41305</v>
      </c>
      <c r="B37" s="12"/>
      <c r="C37" s="10">
        <f t="shared" si="2"/>
        <v>0</v>
      </c>
      <c r="D37" s="12"/>
      <c r="E37" s="17"/>
      <c r="F37" s="18"/>
      <c r="G37" s="18"/>
      <c r="H37" s="18"/>
      <c r="I37" s="29"/>
      <c r="J37" s="29"/>
    </row>
    <row r="38" spans="1:11" x14ac:dyDescent="0.55000000000000004">
      <c r="A38" s="11"/>
      <c r="B38" s="12"/>
      <c r="C38" s="10"/>
      <c r="D38" s="12"/>
      <c r="E38" s="17"/>
      <c r="F38" s="18"/>
      <c r="G38" s="18"/>
      <c r="H38" s="18"/>
      <c r="I38" s="30"/>
      <c r="J38" s="30"/>
    </row>
    <row r="39" spans="1:11" x14ac:dyDescent="0.55000000000000004">
      <c r="A39" s="11"/>
      <c r="B39" s="2" t="s">
        <v>3</v>
      </c>
      <c r="C39" s="13">
        <f>SUM(C7:C37)</f>
        <v>-14543.800000000001</v>
      </c>
      <c r="D39" s="13"/>
      <c r="E39" s="15" t="s">
        <v>16</v>
      </c>
      <c r="F39" s="18" t="e">
        <f>SUM(F7:F36)</f>
        <v>#REF!</v>
      </c>
      <c r="G39" s="18" t="e">
        <f>SUM(G7:G36)</f>
        <v>#REF!</v>
      </c>
      <c r="H39" s="16"/>
      <c r="I39" s="29" t="e">
        <f>SUM(I7:I38)</f>
        <v>#REF!</v>
      </c>
      <c r="J39" s="29" t="e">
        <f>SUM(J7:J38)</f>
        <v>#REF!</v>
      </c>
    </row>
    <row r="40" spans="1:11" x14ac:dyDescent="0.55000000000000004">
      <c r="A40" s="7"/>
      <c r="B40" s="14" t="s">
        <v>4</v>
      </c>
      <c r="C40" s="13">
        <f>C39/31</f>
        <v>-469.15483870967745</v>
      </c>
      <c r="D40" s="13"/>
      <c r="E40" s="15" t="s">
        <v>7</v>
      </c>
      <c r="F40" s="18" t="e">
        <f>F39/30</f>
        <v>#REF!</v>
      </c>
      <c r="G40" s="18" t="e">
        <f>G39/30</f>
        <v>#REF!</v>
      </c>
      <c r="H40" s="18"/>
      <c r="I40" s="30"/>
      <c r="J40" s="30"/>
    </row>
    <row r="41" spans="1:11" x14ac:dyDescent="0.55000000000000004">
      <c r="E41" s="15" t="s">
        <v>15</v>
      </c>
      <c r="F41" s="26" t="e">
        <f>F40/24</f>
        <v>#REF!</v>
      </c>
      <c r="G41" s="26" t="e">
        <f>G40/24</f>
        <v>#REF!</v>
      </c>
      <c r="I41" s="29"/>
      <c r="J41" s="29"/>
    </row>
    <row r="42" spans="1:11" x14ac:dyDescent="0.55000000000000004">
      <c r="E42" s="15" t="s">
        <v>25</v>
      </c>
      <c r="F42" s="26"/>
      <c r="G42" s="26"/>
      <c r="I42" s="29">
        <v>7.88</v>
      </c>
      <c r="J42" s="29">
        <v>11.58</v>
      </c>
    </row>
    <row r="43" spans="1:11" x14ac:dyDescent="0.55000000000000004">
      <c r="I43" s="29"/>
      <c r="J43" s="29"/>
    </row>
    <row r="44" spans="1:11" x14ac:dyDescent="0.55000000000000004">
      <c r="E44" s="32" t="s">
        <v>18</v>
      </c>
      <c r="I44" s="30"/>
      <c r="J44" s="29" t="e">
        <f>J42+I42+J39+I39</f>
        <v>#REF!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2:AA44"/>
  <sheetViews>
    <sheetView topLeftCell="A3" zoomScale="90" zoomScaleNormal="90" workbookViewId="0">
      <selection activeCell="G7" sqref="G7:H37"/>
    </sheetView>
  </sheetViews>
  <sheetFormatPr baseColWidth="10" defaultColWidth="11.41796875" defaultRowHeight="14.4" x14ac:dyDescent="0.55000000000000004"/>
  <cols>
    <col min="1" max="6" width="11.41796875" style="2"/>
    <col min="7" max="8" width="11.41796875" style="10"/>
    <col min="9" max="10" width="11.41796875" style="2"/>
    <col min="11" max="11" width="11.41796875" style="16"/>
    <col min="12" max="16384" width="11.41796875" style="2"/>
  </cols>
  <sheetData>
    <row r="2" spans="1:11" x14ac:dyDescent="0.55000000000000004">
      <c r="A2" s="8" t="s">
        <v>2</v>
      </c>
      <c r="C2" s="9" t="s">
        <v>6</v>
      </c>
      <c r="D2" s="9"/>
      <c r="F2" s="9" t="s">
        <v>33</v>
      </c>
    </row>
    <row r="3" spans="1:11" x14ac:dyDescent="0.55000000000000004">
      <c r="A3" s="7"/>
    </row>
    <row r="4" spans="1:11" x14ac:dyDescent="0.55000000000000004">
      <c r="A4" s="7" t="s">
        <v>1</v>
      </c>
      <c r="B4" s="2" t="s">
        <v>0</v>
      </c>
    </row>
    <row r="5" spans="1:11" x14ac:dyDescent="0.55000000000000004">
      <c r="A5" s="7"/>
      <c r="E5" s="15"/>
      <c r="F5" s="15" t="s">
        <v>19</v>
      </c>
      <c r="G5" s="16" t="s">
        <v>20</v>
      </c>
      <c r="H5" s="20" t="s">
        <v>21</v>
      </c>
      <c r="I5" s="34">
        <v>0.1741</v>
      </c>
      <c r="J5" s="34">
        <v>0.26190000000000002</v>
      </c>
      <c r="K5" s="16" t="s">
        <v>16</v>
      </c>
    </row>
    <row r="6" spans="1:11" x14ac:dyDescent="0.55000000000000004">
      <c r="A6" s="7"/>
      <c r="E6" s="15"/>
      <c r="F6" s="15"/>
      <c r="G6" s="16"/>
      <c r="H6" s="20"/>
      <c r="I6" s="27"/>
      <c r="J6" s="27"/>
    </row>
    <row r="7" spans="1:11" x14ac:dyDescent="0.55000000000000004">
      <c r="A7" s="11">
        <v>41275</v>
      </c>
      <c r="B7" s="12">
        <v>14577.2</v>
      </c>
      <c r="C7" s="12">
        <v>33.4</v>
      </c>
      <c r="D7" s="12" t="s">
        <v>9</v>
      </c>
      <c r="E7" s="17">
        <v>41395</v>
      </c>
      <c r="F7" s="18" t="e">
        <f>#REF!</f>
        <v>#REF!</v>
      </c>
      <c r="G7" s="18" t="e">
        <f>#REF!</f>
        <v>#REF!</v>
      </c>
      <c r="H7" s="26" t="e">
        <f t="shared" ref="H7:H37" si="0">(F7+G7)/24</f>
        <v>#REF!</v>
      </c>
      <c r="I7" s="50" t="e">
        <f>F7*I5</f>
        <v>#REF!</v>
      </c>
      <c r="J7" s="50" t="e">
        <f>G7*J5</f>
        <v>#REF!</v>
      </c>
      <c r="K7" s="51" t="e">
        <f>J7+I7</f>
        <v>#REF!</v>
      </c>
    </row>
    <row r="8" spans="1:11" x14ac:dyDescent="0.55000000000000004">
      <c r="A8" s="11">
        <v>41276</v>
      </c>
      <c r="B8" s="12">
        <v>14595.9</v>
      </c>
      <c r="C8" s="10">
        <f>B8-B7</f>
        <v>18.699999999998909</v>
      </c>
      <c r="D8" s="12" t="s">
        <v>10</v>
      </c>
      <c r="E8" s="17">
        <v>41396</v>
      </c>
      <c r="F8" s="18" t="e">
        <f>#REF!</f>
        <v>#REF!</v>
      </c>
      <c r="G8" s="18" t="e">
        <f>#REF!</f>
        <v>#REF!</v>
      </c>
      <c r="H8" s="18" t="e">
        <f t="shared" si="0"/>
        <v>#REF!</v>
      </c>
      <c r="I8" s="29" t="e">
        <f>F8*I5</f>
        <v>#REF!</v>
      </c>
      <c r="J8" s="29" t="e">
        <f>G8*J5</f>
        <v>#REF!</v>
      </c>
      <c r="K8" s="51" t="e">
        <f t="shared" ref="K8:K37" si="1">J8+I8</f>
        <v>#REF!</v>
      </c>
    </row>
    <row r="9" spans="1:11" x14ac:dyDescent="0.55000000000000004">
      <c r="A9" s="11">
        <v>41277</v>
      </c>
      <c r="B9" s="12">
        <v>14622.7</v>
      </c>
      <c r="C9" s="10">
        <f t="shared" ref="C9:C37" si="2">B9-B8</f>
        <v>26.800000000001091</v>
      </c>
      <c r="D9" s="12" t="s">
        <v>11</v>
      </c>
      <c r="E9" s="17">
        <v>41397</v>
      </c>
      <c r="F9" s="18" t="e">
        <f>#REF!</f>
        <v>#REF!</v>
      </c>
      <c r="G9" s="18" t="e">
        <f>#REF!</f>
        <v>#REF!</v>
      </c>
      <c r="H9" s="18" t="e">
        <f t="shared" si="0"/>
        <v>#REF!</v>
      </c>
      <c r="I9" s="29" t="e">
        <f>F9*I5</f>
        <v>#REF!</v>
      </c>
      <c r="J9" s="29" t="e">
        <f>G9*J5</f>
        <v>#REF!</v>
      </c>
      <c r="K9" s="51" t="e">
        <f t="shared" si="1"/>
        <v>#REF!</v>
      </c>
    </row>
    <row r="10" spans="1:11" x14ac:dyDescent="0.55000000000000004">
      <c r="A10" s="11">
        <v>41278</v>
      </c>
      <c r="B10" s="12">
        <v>14644.2</v>
      </c>
      <c r="C10" s="10">
        <f t="shared" si="2"/>
        <v>21.5</v>
      </c>
      <c r="D10" s="12" t="s">
        <v>12</v>
      </c>
      <c r="E10" s="17">
        <v>41398</v>
      </c>
      <c r="F10" s="18" t="e">
        <f>#REF!</f>
        <v>#REF!</v>
      </c>
      <c r="G10" s="18" t="e">
        <f>#REF!</f>
        <v>#REF!</v>
      </c>
      <c r="H10" s="18" t="e">
        <f t="shared" si="0"/>
        <v>#REF!</v>
      </c>
      <c r="I10" s="29" t="e">
        <f>F10*I5</f>
        <v>#REF!</v>
      </c>
      <c r="J10" s="29" t="e">
        <f>G10*J5</f>
        <v>#REF!</v>
      </c>
      <c r="K10" s="51" t="e">
        <f t="shared" si="1"/>
        <v>#REF!</v>
      </c>
    </row>
    <row r="11" spans="1:11" x14ac:dyDescent="0.55000000000000004">
      <c r="A11" s="11">
        <v>41279</v>
      </c>
      <c r="B11" s="12">
        <v>14665.6</v>
      </c>
      <c r="C11" s="10">
        <f t="shared" si="2"/>
        <v>21.399999999999636</v>
      </c>
      <c r="D11" s="49" t="s">
        <v>13</v>
      </c>
      <c r="E11" s="17">
        <v>41399</v>
      </c>
      <c r="F11" s="18" t="e">
        <f>#REF!</f>
        <v>#REF!</v>
      </c>
      <c r="G11" s="18" t="e">
        <f>#REF!</f>
        <v>#REF!</v>
      </c>
      <c r="H11" s="18" t="e">
        <f t="shared" si="0"/>
        <v>#REF!</v>
      </c>
      <c r="I11" s="29" t="e">
        <f>F11*I5</f>
        <v>#REF!</v>
      </c>
      <c r="J11" s="29" t="e">
        <f>G11*J5</f>
        <v>#REF!</v>
      </c>
      <c r="K11" s="51" t="e">
        <f t="shared" si="1"/>
        <v>#REF!</v>
      </c>
    </row>
    <row r="12" spans="1:11" x14ac:dyDescent="0.55000000000000004">
      <c r="A12" s="11">
        <v>41280</v>
      </c>
      <c r="B12" s="12"/>
      <c r="C12" s="10">
        <f t="shared" si="2"/>
        <v>-14665.6</v>
      </c>
      <c r="D12" s="12" t="s">
        <v>14</v>
      </c>
      <c r="E12" s="17">
        <v>41400</v>
      </c>
      <c r="F12" s="18" t="e">
        <f>#REF!</f>
        <v>#REF!</v>
      </c>
      <c r="G12" s="18" t="e">
        <f>#REF!</f>
        <v>#REF!</v>
      </c>
      <c r="H12" s="18" t="e">
        <f t="shared" si="0"/>
        <v>#REF!</v>
      </c>
      <c r="I12" s="29" t="e">
        <f>F12*I5</f>
        <v>#REF!</v>
      </c>
      <c r="J12" s="29" t="e">
        <f>G12*J5</f>
        <v>#REF!</v>
      </c>
      <c r="K12" s="51" t="e">
        <f t="shared" si="1"/>
        <v>#REF!</v>
      </c>
    </row>
    <row r="13" spans="1:11" x14ac:dyDescent="0.55000000000000004">
      <c r="A13" s="11">
        <v>41281</v>
      </c>
      <c r="B13" s="12"/>
      <c r="C13" s="10">
        <f t="shared" si="2"/>
        <v>0</v>
      </c>
      <c r="D13" s="12" t="s">
        <v>8</v>
      </c>
      <c r="E13" s="17">
        <v>41401</v>
      </c>
      <c r="F13" s="18" t="e">
        <f>#REF!</f>
        <v>#REF!</v>
      </c>
      <c r="G13" s="18" t="e">
        <f>#REF!</f>
        <v>#REF!</v>
      </c>
      <c r="H13" s="18" t="e">
        <f t="shared" si="0"/>
        <v>#REF!</v>
      </c>
      <c r="I13" s="29" t="e">
        <f>F13*I5</f>
        <v>#REF!</v>
      </c>
      <c r="J13" s="29" t="e">
        <f>G13*J5</f>
        <v>#REF!</v>
      </c>
      <c r="K13" s="51" t="e">
        <f t="shared" si="1"/>
        <v>#REF!</v>
      </c>
    </row>
    <row r="14" spans="1:11" x14ac:dyDescent="0.55000000000000004">
      <c r="A14" s="11">
        <v>41282</v>
      </c>
      <c r="B14" s="12"/>
      <c r="C14" s="10">
        <f t="shared" si="2"/>
        <v>0</v>
      </c>
      <c r="D14" s="12" t="s">
        <v>9</v>
      </c>
      <c r="E14" s="17">
        <v>41402</v>
      </c>
      <c r="F14" s="18" t="e">
        <f>#REF!</f>
        <v>#REF!</v>
      </c>
      <c r="G14" s="18" t="e">
        <f>#REF!</f>
        <v>#REF!</v>
      </c>
      <c r="H14" s="18" t="e">
        <f t="shared" si="0"/>
        <v>#REF!</v>
      </c>
      <c r="I14" s="29" t="e">
        <f>F14*I5</f>
        <v>#REF!</v>
      </c>
      <c r="J14" s="29" t="e">
        <f>G14*J5</f>
        <v>#REF!</v>
      </c>
      <c r="K14" s="51" t="e">
        <f t="shared" si="1"/>
        <v>#REF!</v>
      </c>
    </row>
    <row r="15" spans="1:11" x14ac:dyDescent="0.55000000000000004">
      <c r="A15" s="11">
        <v>41283</v>
      </c>
      <c r="B15" s="12"/>
      <c r="C15" s="10">
        <f t="shared" si="2"/>
        <v>0</v>
      </c>
      <c r="D15" s="12" t="s">
        <v>10</v>
      </c>
      <c r="E15" s="17">
        <v>41403</v>
      </c>
      <c r="F15" s="18" t="e">
        <f>#REF!</f>
        <v>#REF!</v>
      </c>
      <c r="G15" s="18" t="e">
        <f>#REF!</f>
        <v>#REF!</v>
      </c>
      <c r="H15" s="18" t="e">
        <f t="shared" si="0"/>
        <v>#REF!</v>
      </c>
      <c r="I15" s="29" t="e">
        <f>F15*I5</f>
        <v>#REF!</v>
      </c>
      <c r="J15" s="29" t="e">
        <f>G15*J5</f>
        <v>#REF!</v>
      </c>
      <c r="K15" s="51" t="e">
        <f t="shared" si="1"/>
        <v>#REF!</v>
      </c>
    </row>
    <row r="16" spans="1:11" x14ac:dyDescent="0.55000000000000004">
      <c r="A16" s="11">
        <v>41284</v>
      </c>
      <c r="B16" s="12"/>
      <c r="C16" s="10">
        <f t="shared" si="2"/>
        <v>0</v>
      </c>
      <c r="D16" s="12" t="s">
        <v>11</v>
      </c>
      <c r="E16" s="17">
        <v>41404</v>
      </c>
      <c r="F16" s="18" t="e">
        <f>#REF!</f>
        <v>#REF!</v>
      </c>
      <c r="G16" s="18" t="e">
        <f>#REF!</f>
        <v>#REF!</v>
      </c>
      <c r="H16" s="18" t="e">
        <f t="shared" si="0"/>
        <v>#REF!</v>
      </c>
      <c r="I16" s="29" t="e">
        <f>F16*I5</f>
        <v>#REF!</v>
      </c>
      <c r="J16" s="29" t="e">
        <f>G16*J5</f>
        <v>#REF!</v>
      </c>
      <c r="K16" s="51" t="e">
        <f t="shared" si="1"/>
        <v>#REF!</v>
      </c>
    </row>
    <row r="17" spans="1:27" x14ac:dyDescent="0.55000000000000004">
      <c r="A17" s="11">
        <v>41285</v>
      </c>
      <c r="B17" s="12"/>
      <c r="C17" s="10">
        <f t="shared" si="2"/>
        <v>0</v>
      </c>
      <c r="D17" s="12" t="s">
        <v>12</v>
      </c>
      <c r="E17" s="17">
        <v>41405</v>
      </c>
      <c r="F17" s="18" t="e">
        <f>#REF!</f>
        <v>#REF!</v>
      </c>
      <c r="G17" s="18" t="e">
        <f>#REF!</f>
        <v>#REF!</v>
      </c>
      <c r="H17" s="18" t="e">
        <f t="shared" si="0"/>
        <v>#REF!</v>
      </c>
      <c r="I17" s="29" t="e">
        <f>F17*I5</f>
        <v>#REF!</v>
      </c>
      <c r="J17" s="29" t="e">
        <f>G17*J5</f>
        <v>#REF!</v>
      </c>
      <c r="K17" s="51" t="e">
        <f t="shared" si="1"/>
        <v>#REF!</v>
      </c>
      <c r="Z17" s="31"/>
      <c r="AA17" s="31"/>
    </row>
    <row r="18" spans="1:27" x14ac:dyDescent="0.55000000000000004">
      <c r="A18" s="11">
        <v>41286</v>
      </c>
      <c r="B18" s="12"/>
      <c r="C18" s="10">
        <f t="shared" si="2"/>
        <v>0</v>
      </c>
      <c r="D18" s="49" t="s">
        <v>13</v>
      </c>
      <c r="E18" s="17">
        <v>41406</v>
      </c>
      <c r="F18" s="18" t="e">
        <f>#REF!</f>
        <v>#REF!</v>
      </c>
      <c r="G18" s="18" t="e">
        <f>#REF!</f>
        <v>#REF!</v>
      </c>
      <c r="H18" s="18" t="e">
        <f t="shared" si="0"/>
        <v>#REF!</v>
      </c>
      <c r="I18" s="29" t="e">
        <f>F18*I5</f>
        <v>#REF!</v>
      </c>
      <c r="J18" s="29" t="e">
        <f>G18*J5</f>
        <v>#REF!</v>
      </c>
      <c r="K18" s="51" t="e">
        <f t="shared" si="1"/>
        <v>#REF!</v>
      </c>
    </row>
    <row r="19" spans="1:27" x14ac:dyDescent="0.55000000000000004">
      <c r="A19" s="11">
        <v>41287</v>
      </c>
      <c r="B19" s="12"/>
      <c r="C19" s="10">
        <f t="shared" si="2"/>
        <v>0</v>
      </c>
      <c r="D19" s="12" t="s">
        <v>14</v>
      </c>
      <c r="E19" s="17">
        <v>41407</v>
      </c>
      <c r="F19" s="18" t="e">
        <f>#REF!</f>
        <v>#REF!</v>
      </c>
      <c r="G19" s="18" t="e">
        <f>#REF!</f>
        <v>#REF!</v>
      </c>
      <c r="H19" s="18" t="e">
        <f t="shared" si="0"/>
        <v>#REF!</v>
      </c>
      <c r="I19" s="29" t="e">
        <f>F19*I5</f>
        <v>#REF!</v>
      </c>
      <c r="J19" s="29" t="e">
        <f>G19*J5</f>
        <v>#REF!</v>
      </c>
      <c r="K19" s="51" t="e">
        <f t="shared" si="1"/>
        <v>#REF!</v>
      </c>
    </row>
    <row r="20" spans="1:27" x14ac:dyDescent="0.55000000000000004">
      <c r="A20" s="11">
        <v>41288</v>
      </c>
      <c r="B20" s="12"/>
      <c r="C20" s="10">
        <f t="shared" si="2"/>
        <v>0</v>
      </c>
      <c r="D20" s="12" t="s">
        <v>8</v>
      </c>
      <c r="E20" s="17">
        <v>41408</v>
      </c>
      <c r="F20" s="18" t="e">
        <f>#REF!</f>
        <v>#REF!</v>
      </c>
      <c r="G20" s="18" t="e">
        <f>#REF!</f>
        <v>#REF!</v>
      </c>
      <c r="H20" s="18" t="e">
        <f t="shared" si="0"/>
        <v>#REF!</v>
      </c>
      <c r="I20" s="29" t="e">
        <f>F20*I5</f>
        <v>#REF!</v>
      </c>
      <c r="J20" s="29" t="e">
        <f>G20*J5</f>
        <v>#REF!</v>
      </c>
      <c r="K20" s="51" t="e">
        <f t="shared" si="1"/>
        <v>#REF!</v>
      </c>
    </row>
    <row r="21" spans="1:27" x14ac:dyDescent="0.55000000000000004">
      <c r="A21" s="11">
        <v>41289</v>
      </c>
      <c r="B21" s="12"/>
      <c r="C21" s="10">
        <f t="shared" si="2"/>
        <v>0</v>
      </c>
      <c r="D21" s="12" t="s">
        <v>9</v>
      </c>
      <c r="E21" s="17">
        <v>41409</v>
      </c>
      <c r="F21" s="18" t="e">
        <f>#REF!</f>
        <v>#REF!</v>
      </c>
      <c r="G21" s="18" t="e">
        <f>#REF!</f>
        <v>#REF!</v>
      </c>
      <c r="H21" s="18" t="e">
        <f t="shared" si="0"/>
        <v>#REF!</v>
      </c>
      <c r="I21" s="29" t="e">
        <f>F21*I5</f>
        <v>#REF!</v>
      </c>
      <c r="J21" s="29" t="e">
        <f>G21*J5</f>
        <v>#REF!</v>
      </c>
      <c r="K21" s="51" t="e">
        <f t="shared" si="1"/>
        <v>#REF!</v>
      </c>
    </row>
    <row r="22" spans="1:27" x14ac:dyDescent="0.55000000000000004">
      <c r="A22" s="11">
        <v>41290</v>
      </c>
      <c r="B22" s="12"/>
      <c r="C22" s="10">
        <f t="shared" si="2"/>
        <v>0</v>
      </c>
      <c r="D22" s="12" t="s">
        <v>10</v>
      </c>
      <c r="E22" s="17">
        <v>41410</v>
      </c>
      <c r="F22" s="18" t="e">
        <f>#REF!</f>
        <v>#REF!</v>
      </c>
      <c r="G22" s="18" t="e">
        <f>#REF!</f>
        <v>#REF!</v>
      </c>
      <c r="H22" s="18" t="e">
        <f t="shared" si="0"/>
        <v>#REF!</v>
      </c>
      <c r="I22" s="29" t="e">
        <f>F22*I5</f>
        <v>#REF!</v>
      </c>
      <c r="J22" s="29" t="e">
        <f>G22*J5</f>
        <v>#REF!</v>
      </c>
      <c r="K22" s="51" t="e">
        <f t="shared" si="1"/>
        <v>#REF!</v>
      </c>
    </row>
    <row r="23" spans="1:27" x14ac:dyDescent="0.55000000000000004">
      <c r="A23" s="11">
        <v>41291</v>
      </c>
      <c r="B23" s="12"/>
      <c r="C23" s="10">
        <f t="shared" si="2"/>
        <v>0</v>
      </c>
      <c r="D23" s="12" t="s">
        <v>11</v>
      </c>
      <c r="E23" s="17">
        <v>41411</v>
      </c>
      <c r="F23" s="18" t="e">
        <f>#REF!</f>
        <v>#REF!</v>
      </c>
      <c r="G23" s="18" t="e">
        <f>#REF!</f>
        <v>#REF!</v>
      </c>
      <c r="H23" s="18" t="e">
        <f t="shared" si="0"/>
        <v>#REF!</v>
      </c>
      <c r="I23" s="29" t="e">
        <f>F23*I5</f>
        <v>#REF!</v>
      </c>
      <c r="J23" s="29" t="e">
        <f>G23*J5</f>
        <v>#REF!</v>
      </c>
      <c r="K23" s="51" t="e">
        <f t="shared" si="1"/>
        <v>#REF!</v>
      </c>
    </row>
    <row r="24" spans="1:27" x14ac:dyDescent="0.55000000000000004">
      <c r="A24" s="11">
        <v>41292</v>
      </c>
      <c r="B24" s="12"/>
      <c r="C24" s="10">
        <f t="shared" si="2"/>
        <v>0</v>
      </c>
      <c r="D24" s="12" t="s">
        <v>12</v>
      </c>
      <c r="E24" s="17">
        <v>41412</v>
      </c>
      <c r="F24" s="18" t="e">
        <f>#REF!</f>
        <v>#REF!</v>
      </c>
      <c r="G24" s="18" t="e">
        <f>#REF!</f>
        <v>#REF!</v>
      </c>
      <c r="H24" s="18" t="e">
        <f t="shared" si="0"/>
        <v>#REF!</v>
      </c>
      <c r="I24" s="29" t="e">
        <f>F24*I5</f>
        <v>#REF!</v>
      </c>
      <c r="J24" s="29" t="e">
        <f>G24*J5</f>
        <v>#REF!</v>
      </c>
      <c r="K24" s="51" t="e">
        <f t="shared" si="1"/>
        <v>#REF!</v>
      </c>
    </row>
    <row r="25" spans="1:27" x14ac:dyDescent="0.55000000000000004">
      <c r="A25" s="11">
        <v>41293</v>
      </c>
      <c r="B25" s="12"/>
      <c r="C25" s="10">
        <f t="shared" si="2"/>
        <v>0</v>
      </c>
      <c r="D25" s="49" t="s">
        <v>13</v>
      </c>
      <c r="E25" s="17">
        <v>41413</v>
      </c>
      <c r="F25" s="18" t="e">
        <f>#REF!</f>
        <v>#REF!</v>
      </c>
      <c r="G25" s="18" t="e">
        <f>#REF!</f>
        <v>#REF!</v>
      </c>
      <c r="H25" s="18" t="e">
        <f t="shared" si="0"/>
        <v>#REF!</v>
      </c>
      <c r="I25" s="29" t="e">
        <f>F25*I5</f>
        <v>#REF!</v>
      </c>
      <c r="J25" s="29" t="e">
        <f>G25*J5</f>
        <v>#REF!</v>
      </c>
      <c r="K25" s="51" t="e">
        <f t="shared" si="1"/>
        <v>#REF!</v>
      </c>
    </row>
    <row r="26" spans="1:27" x14ac:dyDescent="0.55000000000000004">
      <c r="A26" s="11">
        <v>41294</v>
      </c>
      <c r="B26" s="12"/>
      <c r="C26" s="10">
        <f t="shared" si="2"/>
        <v>0</v>
      </c>
      <c r="D26" s="12" t="s">
        <v>14</v>
      </c>
      <c r="E26" s="17">
        <v>41414</v>
      </c>
      <c r="F26" s="18" t="e">
        <f>#REF!</f>
        <v>#REF!</v>
      </c>
      <c r="G26" s="18" t="e">
        <f>#REF!</f>
        <v>#REF!</v>
      </c>
      <c r="H26" s="18" t="e">
        <f t="shared" si="0"/>
        <v>#REF!</v>
      </c>
      <c r="I26" s="29" t="e">
        <f>F26*I5</f>
        <v>#REF!</v>
      </c>
      <c r="J26" s="29" t="e">
        <f>G26*J5</f>
        <v>#REF!</v>
      </c>
      <c r="K26" s="51" t="e">
        <f t="shared" si="1"/>
        <v>#REF!</v>
      </c>
    </row>
    <row r="27" spans="1:27" x14ac:dyDescent="0.55000000000000004">
      <c r="A27" s="11">
        <v>41295</v>
      </c>
      <c r="B27" s="12"/>
      <c r="C27" s="10">
        <f t="shared" si="2"/>
        <v>0</v>
      </c>
      <c r="D27" s="12" t="s">
        <v>8</v>
      </c>
      <c r="E27" s="17">
        <v>41415</v>
      </c>
      <c r="F27" s="18" t="e">
        <f>#REF!</f>
        <v>#REF!</v>
      </c>
      <c r="G27" s="18" t="e">
        <f>#REF!</f>
        <v>#REF!</v>
      </c>
      <c r="H27" s="18" t="e">
        <f t="shared" si="0"/>
        <v>#REF!</v>
      </c>
      <c r="I27" s="29" t="e">
        <f>F27*I5</f>
        <v>#REF!</v>
      </c>
      <c r="J27" s="29" t="e">
        <f>G27*J5</f>
        <v>#REF!</v>
      </c>
      <c r="K27" s="51" t="e">
        <f t="shared" si="1"/>
        <v>#REF!</v>
      </c>
    </row>
    <row r="28" spans="1:27" x14ac:dyDescent="0.55000000000000004">
      <c r="A28" s="11">
        <v>41296</v>
      </c>
      <c r="B28" s="12"/>
      <c r="C28" s="10">
        <f t="shared" si="2"/>
        <v>0</v>
      </c>
      <c r="D28" s="12" t="s">
        <v>9</v>
      </c>
      <c r="E28" s="17">
        <v>41416</v>
      </c>
      <c r="F28" s="18" t="e">
        <f>#REF!</f>
        <v>#REF!</v>
      </c>
      <c r="G28" s="18" t="e">
        <f>#REF!</f>
        <v>#REF!</v>
      </c>
      <c r="H28" s="18" t="e">
        <f t="shared" si="0"/>
        <v>#REF!</v>
      </c>
      <c r="I28" s="29" t="e">
        <f>F28*I5</f>
        <v>#REF!</v>
      </c>
      <c r="J28" s="29" t="e">
        <f>G28*J5</f>
        <v>#REF!</v>
      </c>
      <c r="K28" s="51" t="e">
        <f t="shared" si="1"/>
        <v>#REF!</v>
      </c>
    </row>
    <row r="29" spans="1:27" x14ac:dyDescent="0.55000000000000004">
      <c r="A29" s="11">
        <v>41297</v>
      </c>
      <c r="B29" s="12"/>
      <c r="C29" s="10">
        <f t="shared" si="2"/>
        <v>0</v>
      </c>
      <c r="D29" s="12" t="s">
        <v>10</v>
      </c>
      <c r="E29" s="17">
        <v>41417</v>
      </c>
      <c r="F29" s="18" t="e">
        <f>#REF!</f>
        <v>#REF!</v>
      </c>
      <c r="G29" s="18" t="e">
        <f>#REF!</f>
        <v>#REF!</v>
      </c>
      <c r="H29" s="18" t="e">
        <f t="shared" si="0"/>
        <v>#REF!</v>
      </c>
      <c r="I29" s="29" t="e">
        <f>F29*I5</f>
        <v>#REF!</v>
      </c>
      <c r="J29" s="29" t="e">
        <f>G29*J5</f>
        <v>#REF!</v>
      </c>
      <c r="K29" s="51" t="e">
        <f t="shared" si="1"/>
        <v>#REF!</v>
      </c>
    </row>
    <row r="30" spans="1:27" x14ac:dyDescent="0.55000000000000004">
      <c r="A30" s="11">
        <v>41298</v>
      </c>
      <c r="B30" s="12"/>
      <c r="C30" s="10">
        <f t="shared" si="2"/>
        <v>0</v>
      </c>
      <c r="D30" s="12" t="s">
        <v>11</v>
      </c>
      <c r="E30" s="17">
        <v>41418</v>
      </c>
      <c r="F30" s="18" t="e">
        <f>#REF!</f>
        <v>#REF!</v>
      </c>
      <c r="G30" s="18" t="e">
        <f>#REF!</f>
        <v>#REF!</v>
      </c>
      <c r="H30" s="18" t="e">
        <f t="shared" si="0"/>
        <v>#REF!</v>
      </c>
      <c r="I30" s="29" t="e">
        <f>F30*I5</f>
        <v>#REF!</v>
      </c>
      <c r="J30" s="29" t="e">
        <f>G30*J5</f>
        <v>#REF!</v>
      </c>
      <c r="K30" s="51" t="e">
        <f t="shared" si="1"/>
        <v>#REF!</v>
      </c>
    </row>
    <row r="31" spans="1:27" x14ac:dyDescent="0.55000000000000004">
      <c r="A31" s="11">
        <v>41299</v>
      </c>
      <c r="B31" s="12"/>
      <c r="C31" s="10">
        <f t="shared" si="2"/>
        <v>0</v>
      </c>
      <c r="D31" s="12" t="s">
        <v>12</v>
      </c>
      <c r="E31" s="17">
        <v>41419</v>
      </c>
      <c r="F31" s="18" t="e">
        <f>#REF!</f>
        <v>#REF!</v>
      </c>
      <c r="G31" s="18" t="e">
        <f>#REF!</f>
        <v>#REF!</v>
      </c>
      <c r="H31" s="18" t="e">
        <f t="shared" si="0"/>
        <v>#REF!</v>
      </c>
      <c r="I31" s="29" t="e">
        <f>F31*I5</f>
        <v>#REF!</v>
      </c>
      <c r="J31" s="29" t="e">
        <f>G31*J5</f>
        <v>#REF!</v>
      </c>
      <c r="K31" s="51" t="e">
        <f t="shared" si="1"/>
        <v>#REF!</v>
      </c>
    </row>
    <row r="32" spans="1:27" x14ac:dyDescent="0.55000000000000004">
      <c r="A32" s="11">
        <v>41300</v>
      </c>
      <c r="B32" s="12"/>
      <c r="C32" s="10">
        <f t="shared" si="2"/>
        <v>0</v>
      </c>
      <c r="D32" s="49" t="s">
        <v>13</v>
      </c>
      <c r="E32" s="17">
        <v>41420</v>
      </c>
      <c r="F32" s="18" t="e">
        <f>#REF!</f>
        <v>#REF!</v>
      </c>
      <c r="G32" s="18" t="e">
        <f>#REF!</f>
        <v>#REF!</v>
      </c>
      <c r="H32" s="18" t="e">
        <f t="shared" si="0"/>
        <v>#REF!</v>
      </c>
      <c r="I32" s="29" t="e">
        <f>F32*I5</f>
        <v>#REF!</v>
      </c>
      <c r="J32" s="29" t="e">
        <f>G32*J5</f>
        <v>#REF!</v>
      </c>
      <c r="K32" s="51" t="e">
        <f t="shared" si="1"/>
        <v>#REF!</v>
      </c>
    </row>
    <row r="33" spans="1:11" x14ac:dyDescent="0.55000000000000004">
      <c r="A33" s="11">
        <v>41301</v>
      </c>
      <c r="B33" s="12"/>
      <c r="C33" s="10">
        <f t="shared" si="2"/>
        <v>0</v>
      </c>
      <c r="D33" s="12" t="s">
        <v>14</v>
      </c>
      <c r="E33" s="17">
        <v>41421</v>
      </c>
      <c r="F33" s="18" t="e">
        <f>#REF!</f>
        <v>#REF!</v>
      </c>
      <c r="G33" s="18" t="e">
        <f>#REF!</f>
        <v>#REF!</v>
      </c>
      <c r="H33" s="18" t="e">
        <f t="shared" si="0"/>
        <v>#REF!</v>
      </c>
      <c r="I33" s="29" t="e">
        <f>F33*I5</f>
        <v>#REF!</v>
      </c>
      <c r="J33" s="29" t="e">
        <f>G33*J5</f>
        <v>#REF!</v>
      </c>
      <c r="K33" s="51" t="e">
        <f t="shared" si="1"/>
        <v>#REF!</v>
      </c>
    </row>
    <row r="34" spans="1:11" x14ac:dyDescent="0.55000000000000004">
      <c r="A34" s="11">
        <v>41302</v>
      </c>
      <c r="B34" s="12"/>
      <c r="C34" s="10">
        <f t="shared" si="2"/>
        <v>0</v>
      </c>
      <c r="D34" s="12" t="s">
        <v>8</v>
      </c>
      <c r="E34" s="17">
        <v>41422</v>
      </c>
      <c r="F34" s="18" t="e">
        <f>#REF!</f>
        <v>#REF!</v>
      </c>
      <c r="G34" s="18" t="e">
        <f>#REF!</f>
        <v>#REF!</v>
      </c>
      <c r="H34" s="18" t="e">
        <f t="shared" si="0"/>
        <v>#REF!</v>
      </c>
      <c r="I34" s="29" t="e">
        <f>F34*I5</f>
        <v>#REF!</v>
      </c>
      <c r="J34" s="29" t="e">
        <f>G34*J5</f>
        <v>#REF!</v>
      </c>
      <c r="K34" s="51" t="e">
        <f t="shared" si="1"/>
        <v>#REF!</v>
      </c>
    </row>
    <row r="35" spans="1:11" x14ac:dyDescent="0.55000000000000004">
      <c r="A35" s="11">
        <v>41303</v>
      </c>
      <c r="B35" s="12"/>
      <c r="C35" s="10">
        <f t="shared" si="2"/>
        <v>0</v>
      </c>
      <c r="D35" s="12" t="s">
        <v>9</v>
      </c>
      <c r="E35" s="17">
        <v>41423</v>
      </c>
      <c r="F35" s="18" t="e">
        <f>#REF!</f>
        <v>#REF!</v>
      </c>
      <c r="G35" s="18" t="e">
        <f>#REF!</f>
        <v>#REF!</v>
      </c>
      <c r="H35" s="18" t="e">
        <f t="shared" si="0"/>
        <v>#REF!</v>
      </c>
      <c r="I35" s="29" t="e">
        <f>F35*I5</f>
        <v>#REF!</v>
      </c>
      <c r="J35" s="29" t="e">
        <f>G35*J5</f>
        <v>#REF!</v>
      </c>
      <c r="K35" s="51" t="e">
        <f t="shared" si="1"/>
        <v>#REF!</v>
      </c>
    </row>
    <row r="36" spans="1:11" x14ac:dyDescent="0.55000000000000004">
      <c r="A36" s="11">
        <v>41304</v>
      </c>
      <c r="B36" s="12"/>
      <c r="C36" s="10">
        <f t="shared" si="2"/>
        <v>0</v>
      </c>
      <c r="D36" s="12" t="s">
        <v>10</v>
      </c>
      <c r="E36" s="17">
        <v>41424</v>
      </c>
      <c r="F36" s="18" t="e">
        <f>#REF!</f>
        <v>#REF!</v>
      </c>
      <c r="G36" s="18" t="e">
        <f>#REF!</f>
        <v>#REF!</v>
      </c>
      <c r="H36" s="18" t="e">
        <f t="shared" si="0"/>
        <v>#REF!</v>
      </c>
      <c r="I36" s="29" t="e">
        <f>F36*I5</f>
        <v>#REF!</v>
      </c>
      <c r="J36" s="29" t="e">
        <f>G36*J5</f>
        <v>#REF!</v>
      </c>
      <c r="K36" s="51" t="e">
        <f t="shared" si="1"/>
        <v>#REF!</v>
      </c>
    </row>
    <row r="37" spans="1:11" x14ac:dyDescent="0.55000000000000004">
      <c r="A37" s="11">
        <v>41305</v>
      </c>
      <c r="B37" s="12"/>
      <c r="C37" s="10">
        <f t="shared" si="2"/>
        <v>0</v>
      </c>
      <c r="D37" s="12" t="s">
        <v>11</v>
      </c>
      <c r="E37" s="17">
        <v>41425</v>
      </c>
      <c r="F37" s="18" t="e">
        <f>#REF!</f>
        <v>#REF!</v>
      </c>
      <c r="G37" s="18" t="e">
        <f>#REF!</f>
        <v>#REF!</v>
      </c>
      <c r="H37" s="18" t="e">
        <f t="shared" si="0"/>
        <v>#REF!</v>
      </c>
      <c r="I37" s="29" t="e">
        <f>F37*I6</f>
        <v>#REF!</v>
      </c>
      <c r="J37" s="29" t="e">
        <f>G37*J5</f>
        <v>#REF!</v>
      </c>
      <c r="K37" s="51" t="e">
        <f t="shared" si="1"/>
        <v>#REF!</v>
      </c>
    </row>
    <row r="38" spans="1:11" x14ac:dyDescent="0.55000000000000004">
      <c r="A38" s="11"/>
      <c r="B38" s="12"/>
      <c r="C38" s="10"/>
      <c r="D38" s="12"/>
      <c r="E38" s="17"/>
      <c r="F38" s="18"/>
      <c r="G38" s="18"/>
      <c r="H38" s="18"/>
      <c r="I38" s="30"/>
      <c r="J38" s="30"/>
    </row>
    <row r="39" spans="1:11" x14ac:dyDescent="0.55000000000000004">
      <c r="A39" s="11"/>
      <c r="B39" s="2" t="s">
        <v>3</v>
      </c>
      <c r="C39" s="13">
        <f>SUM(C7:C37)</f>
        <v>-14543.800000000001</v>
      </c>
      <c r="D39" s="13"/>
      <c r="E39" s="15" t="s">
        <v>16</v>
      </c>
      <c r="F39" s="18" t="e">
        <f>SUM(F7:F38)</f>
        <v>#REF!</v>
      </c>
      <c r="G39" s="18" t="e">
        <f>SUM(G7:G38)</f>
        <v>#REF!</v>
      </c>
      <c r="H39" s="16"/>
      <c r="I39" s="29" t="e">
        <f>SUM(I7:I38)</f>
        <v>#REF!</v>
      </c>
      <c r="J39" s="29" t="e">
        <f>SUM(J7:J38)</f>
        <v>#REF!</v>
      </c>
    </row>
    <row r="40" spans="1:11" x14ac:dyDescent="0.55000000000000004">
      <c r="A40" s="7"/>
      <c r="B40" s="14" t="s">
        <v>4</v>
      </c>
      <c r="C40" s="13">
        <f>C39/31</f>
        <v>-469.15483870967745</v>
      </c>
      <c r="D40" s="13"/>
      <c r="E40" s="15" t="s">
        <v>7</v>
      </c>
      <c r="F40" s="18" t="e">
        <f>SUM(F7:F39)/26</f>
        <v>#REF!</v>
      </c>
      <c r="G40" s="18" t="e">
        <f>G39/31</f>
        <v>#REF!</v>
      </c>
      <c r="H40" s="18"/>
      <c r="I40" s="30"/>
      <c r="J40" s="30"/>
    </row>
    <row r="41" spans="1:11" x14ac:dyDescent="0.55000000000000004">
      <c r="E41" s="15" t="s">
        <v>15</v>
      </c>
      <c r="F41" s="26" t="e">
        <f>F40/24</f>
        <v>#REF!</v>
      </c>
      <c r="G41" s="26" t="e">
        <f>G40/24</f>
        <v>#REF!</v>
      </c>
      <c r="I41" s="29"/>
      <c r="J41" s="29"/>
    </row>
    <row r="42" spans="1:11" x14ac:dyDescent="0.55000000000000004">
      <c r="E42" s="15" t="s">
        <v>25</v>
      </c>
      <c r="F42" s="26"/>
      <c r="G42" s="26"/>
      <c r="I42" s="29">
        <v>7.88</v>
      </c>
      <c r="J42" s="29">
        <v>11.58</v>
      </c>
    </row>
    <row r="43" spans="1:11" x14ac:dyDescent="0.55000000000000004">
      <c r="I43" s="29"/>
      <c r="J43" s="29"/>
    </row>
    <row r="44" spans="1:11" x14ac:dyDescent="0.55000000000000004">
      <c r="E44" s="32" t="s">
        <v>18</v>
      </c>
      <c r="I44" s="30"/>
      <c r="J44" s="29" t="e">
        <f>J42+I42+J39+I39</f>
        <v>#REF!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2:AA44"/>
  <sheetViews>
    <sheetView topLeftCell="A4" zoomScale="90" zoomScaleNormal="90" workbookViewId="0">
      <selection activeCell="G7" sqref="G7:G36"/>
    </sheetView>
  </sheetViews>
  <sheetFormatPr baseColWidth="10" defaultColWidth="11.41796875" defaultRowHeight="14.4" x14ac:dyDescent="0.55000000000000004"/>
  <cols>
    <col min="1" max="6" width="11.41796875" style="2"/>
    <col min="7" max="8" width="11.41796875" style="10"/>
    <col min="9" max="10" width="11.41796875" style="2"/>
    <col min="11" max="11" width="11.41796875" style="16"/>
    <col min="12" max="16384" width="11.41796875" style="2"/>
  </cols>
  <sheetData>
    <row r="2" spans="1:11" x14ac:dyDescent="0.55000000000000004">
      <c r="A2" s="8" t="s">
        <v>2</v>
      </c>
      <c r="C2" s="9" t="s">
        <v>6</v>
      </c>
      <c r="D2" s="9"/>
      <c r="F2" s="9" t="s">
        <v>33</v>
      </c>
    </row>
    <row r="3" spans="1:11" x14ac:dyDescent="0.55000000000000004">
      <c r="A3" s="7"/>
    </row>
    <row r="4" spans="1:11" x14ac:dyDescent="0.55000000000000004">
      <c r="A4" s="7" t="s">
        <v>1</v>
      </c>
      <c r="B4" s="2" t="s">
        <v>0</v>
      </c>
    </row>
    <row r="5" spans="1:11" x14ac:dyDescent="0.55000000000000004">
      <c r="A5" s="7"/>
      <c r="E5" s="15"/>
      <c r="F5" s="15" t="s">
        <v>19</v>
      </c>
      <c r="G5" s="16" t="s">
        <v>20</v>
      </c>
      <c r="H5" s="20" t="s">
        <v>21</v>
      </c>
      <c r="I5" s="34">
        <v>0.1741</v>
      </c>
      <c r="J5" s="34">
        <v>0.26190000000000002</v>
      </c>
      <c r="K5" s="16" t="s">
        <v>16</v>
      </c>
    </row>
    <row r="6" spans="1:11" x14ac:dyDescent="0.55000000000000004">
      <c r="A6" s="7"/>
      <c r="E6" s="15"/>
      <c r="F6" s="15"/>
      <c r="G6" s="16"/>
      <c r="H6" s="20"/>
      <c r="I6" s="27"/>
      <c r="J6" s="27"/>
    </row>
    <row r="7" spans="1:11" x14ac:dyDescent="0.55000000000000004">
      <c r="A7" s="11">
        <v>41275</v>
      </c>
      <c r="B7" s="12">
        <v>14577.2</v>
      </c>
      <c r="C7" s="12">
        <v>33.4</v>
      </c>
      <c r="D7" s="12" t="s">
        <v>12</v>
      </c>
      <c r="E7" s="17">
        <v>41426</v>
      </c>
      <c r="F7" s="18" t="e">
        <f>#REF!</f>
        <v>#REF!</v>
      </c>
      <c r="G7" s="18" t="e">
        <f>#REF!</f>
        <v>#REF!</v>
      </c>
      <c r="H7" s="26" t="e">
        <f t="shared" ref="H7:H36" si="0">(F7+G7)/24</f>
        <v>#REF!</v>
      </c>
      <c r="I7" s="50" t="e">
        <f>F7*I5</f>
        <v>#REF!</v>
      </c>
      <c r="J7" s="50" t="e">
        <f>G7*J5</f>
        <v>#REF!</v>
      </c>
      <c r="K7" s="51" t="e">
        <f>J7+I7</f>
        <v>#REF!</v>
      </c>
    </row>
    <row r="8" spans="1:11" x14ac:dyDescent="0.55000000000000004">
      <c r="A8" s="11">
        <v>41276</v>
      </c>
      <c r="B8" s="12">
        <v>14595.9</v>
      </c>
      <c r="C8" s="10">
        <f>B8-B7</f>
        <v>18.699999999998909</v>
      </c>
      <c r="D8" s="49" t="s">
        <v>13</v>
      </c>
      <c r="E8" s="17">
        <v>41427</v>
      </c>
      <c r="F8" s="18" t="e">
        <f>#REF!</f>
        <v>#REF!</v>
      </c>
      <c r="G8" s="18" t="e">
        <f>#REF!</f>
        <v>#REF!</v>
      </c>
      <c r="H8" s="26" t="e">
        <f t="shared" si="0"/>
        <v>#REF!</v>
      </c>
      <c r="I8" s="29" t="e">
        <f>F8*I5</f>
        <v>#REF!</v>
      </c>
      <c r="J8" s="29" t="e">
        <f>G8*J5</f>
        <v>#REF!</v>
      </c>
      <c r="K8" s="51" t="e">
        <f t="shared" ref="K8:K36" si="1">J8+I8</f>
        <v>#REF!</v>
      </c>
    </row>
    <row r="9" spans="1:11" x14ac:dyDescent="0.55000000000000004">
      <c r="A9" s="11">
        <v>41277</v>
      </c>
      <c r="B9" s="12">
        <v>14622.7</v>
      </c>
      <c r="C9" s="10">
        <f t="shared" ref="C9:C37" si="2">B9-B8</f>
        <v>26.800000000001091</v>
      </c>
      <c r="D9" s="12" t="s">
        <v>14</v>
      </c>
      <c r="E9" s="17">
        <v>41428</v>
      </c>
      <c r="F9" s="18" t="e">
        <f>#REF!</f>
        <v>#REF!</v>
      </c>
      <c r="G9" s="18" t="e">
        <f>#REF!</f>
        <v>#REF!</v>
      </c>
      <c r="H9" s="26" t="e">
        <f t="shared" si="0"/>
        <v>#REF!</v>
      </c>
      <c r="I9" s="29" t="e">
        <f>F9*I5</f>
        <v>#REF!</v>
      </c>
      <c r="J9" s="29" t="e">
        <f>G9*J5</f>
        <v>#REF!</v>
      </c>
      <c r="K9" s="51" t="e">
        <f t="shared" si="1"/>
        <v>#REF!</v>
      </c>
    </row>
    <row r="10" spans="1:11" x14ac:dyDescent="0.55000000000000004">
      <c r="A10" s="11">
        <v>41278</v>
      </c>
      <c r="B10" s="12">
        <v>14644.2</v>
      </c>
      <c r="C10" s="10">
        <f t="shared" si="2"/>
        <v>21.5</v>
      </c>
      <c r="D10" s="12" t="s">
        <v>8</v>
      </c>
      <c r="E10" s="17">
        <v>41429</v>
      </c>
      <c r="F10" s="18" t="e">
        <f>#REF!</f>
        <v>#REF!</v>
      </c>
      <c r="G10" s="18" t="e">
        <f>#REF!</f>
        <v>#REF!</v>
      </c>
      <c r="H10" s="26" t="e">
        <f t="shared" si="0"/>
        <v>#REF!</v>
      </c>
      <c r="I10" s="29" t="e">
        <f>F10*I5</f>
        <v>#REF!</v>
      </c>
      <c r="J10" s="29" t="e">
        <f>G10*J5</f>
        <v>#REF!</v>
      </c>
      <c r="K10" s="51" t="e">
        <f t="shared" si="1"/>
        <v>#REF!</v>
      </c>
    </row>
    <row r="11" spans="1:11" x14ac:dyDescent="0.55000000000000004">
      <c r="A11" s="11">
        <v>41279</v>
      </c>
      <c r="B11" s="12">
        <v>14665.6</v>
      </c>
      <c r="C11" s="10">
        <f t="shared" si="2"/>
        <v>21.399999999999636</v>
      </c>
      <c r="D11" s="12" t="s">
        <v>9</v>
      </c>
      <c r="E11" s="17">
        <v>41430</v>
      </c>
      <c r="F11" s="18" t="e">
        <f>#REF!</f>
        <v>#REF!</v>
      </c>
      <c r="G11" s="18" t="e">
        <f>#REF!</f>
        <v>#REF!</v>
      </c>
      <c r="H11" s="26" t="e">
        <f t="shared" si="0"/>
        <v>#REF!</v>
      </c>
      <c r="I11" s="29" t="e">
        <f>F11*I5</f>
        <v>#REF!</v>
      </c>
      <c r="J11" s="29" t="e">
        <f>G11*J5</f>
        <v>#REF!</v>
      </c>
      <c r="K11" s="51" t="e">
        <f t="shared" si="1"/>
        <v>#REF!</v>
      </c>
    </row>
    <row r="12" spans="1:11" x14ac:dyDescent="0.55000000000000004">
      <c r="A12" s="11">
        <v>41280</v>
      </c>
      <c r="B12" s="12"/>
      <c r="C12" s="10">
        <f t="shared" si="2"/>
        <v>-14665.6</v>
      </c>
      <c r="D12" s="12" t="s">
        <v>10</v>
      </c>
      <c r="E12" s="17">
        <v>41431</v>
      </c>
      <c r="F12" s="18" t="e">
        <f>#REF!</f>
        <v>#REF!</v>
      </c>
      <c r="G12" s="18" t="e">
        <f>#REF!</f>
        <v>#REF!</v>
      </c>
      <c r="H12" s="26" t="e">
        <f t="shared" si="0"/>
        <v>#REF!</v>
      </c>
      <c r="I12" s="29" t="e">
        <f>F12*I5</f>
        <v>#REF!</v>
      </c>
      <c r="J12" s="29" t="e">
        <f>G12*J5</f>
        <v>#REF!</v>
      </c>
      <c r="K12" s="51" t="e">
        <f t="shared" si="1"/>
        <v>#REF!</v>
      </c>
    </row>
    <row r="13" spans="1:11" x14ac:dyDescent="0.55000000000000004">
      <c r="A13" s="11">
        <v>41281</v>
      </c>
      <c r="B13" s="12"/>
      <c r="C13" s="10">
        <f t="shared" si="2"/>
        <v>0</v>
      </c>
      <c r="D13" s="12" t="s">
        <v>11</v>
      </c>
      <c r="E13" s="17">
        <v>41432</v>
      </c>
      <c r="F13" s="18" t="e">
        <f>#REF!</f>
        <v>#REF!</v>
      </c>
      <c r="G13" s="18" t="e">
        <f>#REF!</f>
        <v>#REF!</v>
      </c>
      <c r="H13" s="26" t="e">
        <f t="shared" si="0"/>
        <v>#REF!</v>
      </c>
      <c r="I13" s="29" t="e">
        <f>F13*I5</f>
        <v>#REF!</v>
      </c>
      <c r="J13" s="29" t="e">
        <f>G13*J5</f>
        <v>#REF!</v>
      </c>
      <c r="K13" s="51" t="e">
        <f t="shared" si="1"/>
        <v>#REF!</v>
      </c>
    </row>
    <row r="14" spans="1:11" x14ac:dyDescent="0.55000000000000004">
      <c r="A14" s="11">
        <v>41282</v>
      </c>
      <c r="B14" s="12"/>
      <c r="C14" s="10">
        <f t="shared" si="2"/>
        <v>0</v>
      </c>
      <c r="D14" s="12" t="s">
        <v>12</v>
      </c>
      <c r="E14" s="17">
        <v>41433</v>
      </c>
      <c r="F14" s="18" t="e">
        <f>#REF!</f>
        <v>#REF!</v>
      </c>
      <c r="G14" s="18" t="e">
        <f>#REF!</f>
        <v>#REF!</v>
      </c>
      <c r="H14" s="26" t="e">
        <f t="shared" si="0"/>
        <v>#REF!</v>
      </c>
      <c r="I14" s="29" t="e">
        <f>F14*I5</f>
        <v>#REF!</v>
      </c>
      <c r="J14" s="29" t="e">
        <f>G14*J5</f>
        <v>#REF!</v>
      </c>
      <c r="K14" s="51" t="e">
        <f t="shared" si="1"/>
        <v>#REF!</v>
      </c>
    </row>
    <row r="15" spans="1:11" x14ac:dyDescent="0.55000000000000004">
      <c r="A15" s="11">
        <v>41283</v>
      </c>
      <c r="B15" s="12"/>
      <c r="C15" s="10">
        <f t="shared" si="2"/>
        <v>0</v>
      </c>
      <c r="D15" s="49" t="s">
        <v>13</v>
      </c>
      <c r="E15" s="17">
        <v>41434</v>
      </c>
      <c r="F15" s="18" t="e">
        <f>#REF!</f>
        <v>#REF!</v>
      </c>
      <c r="G15" s="18" t="e">
        <f>#REF!</f>
        <v>#REF!</v>
      </c>
      <c r="H15" s="26" t="e">
        <f t="shared" si="0"/>
        <v>#REF!</v>
      </c>
      <c r="I15" s="29" t="e">
        <f>F15*I5</f>
        <v>#REF!</v>
      </c>
      <c r="J15" s="29" t="e">
        <f>G15*J5</f>
        <v>#REF!</v>
      </c>
      <c r="K15" s="51" t="e">
        <f t="shared" si="1"/>
        <v>#REF!</v>
      </c>
    </row>
    <row r="16" spans="1:11" x14ac:dyDescent="0.55000000000000004">
      <c r="A16" s="11">
        <v>41284</v>
      </c>
      <c r="B16" s="12"/>
      <c r="C16" s="10">
        <f t="shared" si="2"/>
        <v>0</v>
      </c>
      <c r="D16" s="12" t="s">
        <v>14</v>
      </c>
      <c r="E16" s="17">
        <v>41435</v>
      </c>
      <c r="F16" s="18" t="e">
        <f>#REF!</f>
        <v>#REF!</v>
      </c>
      <c r="G16" s="18" t="e">
        <f>#REF!</f>
        <v>#REF!</v>
      </c>
      <c r="H16" s="26" t="e">
        <f t="shared" si="0"/>
        <v>#REF!</v>
      </c>
      <c r="I16" s="29" t="e">
        <f>F16*I5</f>
        <v>#REF!</v>
      </c>
      <c r="J16" s="29" t="e">
        <f>G16*J5</f>
        <v>#REF!</v>
      </c>
      <c r="K16" s="51" t="e">
        <f t="shared" si="1"/>
        <v>#REF!</v>
      </c>
    </row>
    <row r="17" spans="1:27" x14ac:dyDescent="0.55000000000000004">
      <c r="A17" s="11">
        <v>41285</v>
      </c>
      <c r="B17" s="12"/>
      <c r="C17" s="10">
        <f t="shared" si="2"/>
        <v>0</v>
      </c>
      <c r="D17" s="12" t="s">
        <v>8</v>
      </c>
      <c r="E17" s="17">
        <v>41436</v>
      </c>
      <c r="F17" s="18" t="e">
        <f>#REF!</f>
        <v>#REF!</v>
      </c>
      <c r="G17" s="18" t="e">
        <f>#REF!</f>
        <v>#REF!</v>
      </c>
      <c r="H17" s="26" t="e">
        <f t="shared" si="0"/>
        <v>#REF!</v>
      </c>
      <c r="I17" s="29" t="e">
        <f>F17*I5</f>
        <v>#REF!</v>
      </c>
      <c r="J17" s="29" t="e">
        <f>G17*J5</f>
        <v>#REF!</v>
      </c>
      <c r="K17" s="51" t="e">
        <f t="shared" si="1"/>
        <v>#REF!</v>
      </c>
      <c r="Z17" s="31"/>
      <c r="AA17" s="31"/>
    </row>
    <row r="18" spans="1:27" x14ac:dyDescent="0.55000000000000004">
      <c r="A18" s="11">
        <v>41286</v>
      </c>
      <c r="B18" s="12"/>
      <c r="C18" s="10">
        <f t="shared" si="2"/>
        <v>0</v>
      </c>
      <c r="D18" s="12" t="s">
        <v>9</v>
      </c>
      <c r="E18" s="17">
        <v>41437</v>
      </c>
      <c r="F18" s="18" t="e">
        <f>#REF!</f>
        <v>#REF!</v>
      </c>
      <c r="G18" s="18" t="e">
        <f>#REF!</f>
        <v>#REF!</v>
      </c>
      <c r="H18" s="26" t="e">
        <f t="shared" si="0"/>
        <v>#REF!</v>
      </c>
      <c r="I18" s="29" t="e">
        <f>F18*I5</f>
        <v>#REF!</v>
      </c>
      <c r="J18" s="29" t="e">
        <f>G18*J5</f>
        <v>#REF!</v>
      </c>
      <c r="K18" s="51" t="e">
        <f t="shared" si="1"/>
        <v>#REF!</v>
      </c>
    </row>
    <row r="19" spans="1:27" x14ac:dyDescent="0.55000000000000004">
      <c r="A19" s="11">
        <v>41287</v>
      </c>
      <c r="B19" s="12"/>
      <c r="C19" s="10">
        <f t="shared" si="2"/>
        <v>0</v>
      </c>
      <c r="D19" s="12" t="s">
        <v>10</v>
      </c>
      <c r="E19" s="17">
        <v>41438</v>
      </c>
      <c r="F19" s="18" t="e">
        <f>#REF!</f>
        <v>#REF!</v>
      </c>
      <c r="G19" s="18" t="e">
        <f>#REF!</f>
        <v>#REF!</v>
      </c>
      <c r="H19" s="26" t="e">
        <f t="shared" si="0"/>
        <v>#REF!</v>
      </c>
      <c r="I19" s="29" t="e">
        <f>F19*I5</f>
        <v>#REF!</v>
      </c>
      <c r="J19" s="29" t="e">
        <f>G19*J5</f>
        <v>#REF!</v>
      </c>
      <c r="K19" s="51" t="e">
        <f t="shared" si="1"/>
        <v>#REF!</v>
      </c>
    </row>
    <row r="20" spans="1:27" x14ac:dyDescent="0.55000000000000004">
      <c r="A20" s="11">
        <v>41288</v>
      </c>
      <c r="B20" s="12"/>
      <c r="C20" s="10">
        <f t="shared" si="2"/>
        <v>0</v>
      </c>
      <c r="D20" s="12" t="s">
        <v>11</v>
      </c>
      <c r="E20" s="17">
        <v>41439</v>
      </c>
      <c r="F20" s="18" t="e">
        <f>#REF!</f>
        <v>#REF!</v>
      </c>
      <c r="G20" s="18" t="e">
        <f>#REF!</f>
        <v>#REF!</v>
      </c>
      <c r="H20" s="26" t="e">
        <f t="shared" si="0"/>
        <v>#REF!</v>
      </c>
      <c r="I20" s="29" t="e">
        <f>F20*I5</f>
        <v>#REF!</v>
      </c>
      <c r="J20" s="29" t="e">
        <f>G20*J5</f>
        <v>#REF!</v>
      </c>
      <c r="K20" s="51" t="e">
        <f t="shared" si="1"/>
        <v>#REF!</v>
      </c>
    </row>
    <row r="21" spans="1:27" x14ac:dyDescent="0.55000000000000004">
      <c r="A21" s="11">
        <v>41289</v>
      </c>
      <c r="B21" s="12"/>
      <c r="C21" s="10">
        <f t="shared" si="2"/>
        <v>0</v>
      </c>
      <c r="D21" s="12" t="s">
        <v>12</v>
      </c>
      <c r="E21" s="17">
        <v>41440</v>
      </c>
      <c r="F21" s="18" t="e">
        <f>#REF!</f>
        <v>#REF!</v>
      </c>
      <c r="G21" s="18" t="e">
        <f>#REF!</f>
        <v>#REF!</v>
      </c>
      <c r="H21" s="26" t="e">
        <f t="shared" si="0"/>
        <v>#REF!</v>
      </c>
      <c r="I21" s="29" t="e">
        <f>F21*I5</f>
        <v>#REF!</v>
      </c>
      <c r="J21" s="29" t="e">
        <f>G21*J5</f>
        <v>#REF!</v>
      </c>
      <c r="K21" s="51" t="e">
        <f t="shared" si="1"/>
        <v>#REF!</v>
      </c>
    </row>
    <row r="22" spans="1:27" x14ac:dyDescent="0.55000000000000004">
      <c r="A22" s="11">
        <v>41290</v>
      </c>
      <c r="B22" s="12"/>
      <c r="C22" s="10">
        <f t="shared" si="2"/>
        <v>0</v>
      </c>
      <c r="D22" s="49" t="s">
        <v>13</v>
      </c>
      <c r="E22" s="17">
        <v>41441</v>
      </c>
      <c r="F22" s="18" t="e">
        <f>#REF!</f>
        <v>#REF!</v>
      </c>
      <c r="G22" s="18" t="e">
        <f>#REF!</f>
        <v>#REF!</v>
      </c>
      <c r="H22" s="26" t="e">
        <f t="shared" si="0"/>
        <v>#REF!</v>
      </c>
      <c r="I22" s="29" t="e">
        <f>F22*I5</f>
        <v>#REF!</v>
      </c>
      <c r="J22" s="29" t="e">
        <f>G22*J5</f>
        <v>#REF!</v>
      </c>
      <c r="K22" s="51" t="e">
        <f t="shared" si="1"/>
        <v>#REF!</v>
      </c>
    </row>
    <row r="23" spans="1:27" x14ac:dyDescent="0.55000000000000004">
      <c r="A23" s="11">
        <v>41291</v>
      </c>
      <c r="B23" s="12"/>
      <c r="C23" s="10">
        <f t="shared" si="2"/>
        <v>0</v>
      </c>
      <c r="D23" s="12" t="s">
        <v>14</v>
      </c>
      <c r="E23" s="17">
        <v>41442</v>
      </c>
      <c r="F23" s="18" t="e">
        <f>#REF!</f>
        <v>#REF!</v>
      </c>
      <c r="G23" s="18" t="e">
        <f>#REF!</f>
        <v>#REF!</v>
      </c>
      <c r="H23" s="26" t="e">
        <f t="shared" si="0"/>
        <v>#REF!</v>
      </c>
      <c r="I23" s="29" t="e">
        <f>F23*I5</f>
        <v>#REF!</v>
      </c>
      <c r="J23" s="29" t="e">
        <f>G23*J5</f>
        <v>#REF!</v>
      </c>
      <c r="K23" s="51" t="e">
        <f t="shared" si="1"/>
        <v>#REF!</v>
      </c>
    </row>
    <row r="24" spans="1:27" x14ac:dyDescent="0.55000000000000004">
      <c r="A24" s="11">
        <v>41292</v>
      </c>
      <c r="B24" s="12"/>
      <c r="C24" s="10">
        <f t="shared" si="2"/>
        <v>0</v>
      </c>
      <c r="D24" s="12" t="s">
        <v>8</v>
      </c>
      <c r="E24" s="17">
        <v>41443</v>
      </c>
      <c r="F24" s="18" t="e">
        <f>#REF!</f>
        <v>#REF!</v>
      </c>
      <c r="G24" s="18" t="e">
        <f>#REF!</f>
        <v>#REF!</v>
      </c>
      <c r="H24" s="26" t="e">
        <f t="shared" si="0"/>
        <v>#REF!</v>
      </c>
      <c r="I24" s="29" t="e">
        <f>F24*I5</f>
        <v>#REF!</v>
      </c>
      <c r="J24" s="29" t="e">
        <f>G24*J5</f>
        <v>#REF!</v>
      </c>
      <c r="K24" s="51" t="e">
        <f t="shared" si="1"/>
        <v>#REF!</v>
      </c>
    </row>
    <row r="25" spans="1:27" x14ac:dyDescent="0.55000000000000004">
      <c r="A25" s="11">
        <v>41293</v>
      </c>
      <c r="B25" s="12"/>
      <c r="C25" s="10">
        <f t="shared" si="2"/>
        <v>0</v>
      </c>
      <c r="D25" s="12" t="s">
        <v>9</v>
      </c>
      <c r="E25" s="17">
        <v>41444</v>
      </c>
      <c r="F25" s="18" t="e">
        <f>#REF!</f>
        <v>#REF!</v>
      </c>
      <c r="G25" s="18" t="e">
        <f>#REF!</f>
        <v>#REF!</v>
      </c>
      <c r="H25" s="26" t="e">
        <f t="shared" si="0"/>
        <v>#REF!</v>
      </c>
      <c r="I25" s="29" t="e">
        <f>F25*I5</f>
        <v>#REF!</v>
      </c>
      <c r="J25" s="29" t="e">
        <f>G25*J5</f>
        <v>#REF!</v>
      </c>
      <c r="K25" s="51" t="e">
        <f t="shared" si="1"/>
        <v>#REF!</v>
      </c>
    </row>
    <row r="26" spans="1:27" x14ac:dyDescent="0.55000000000000004">
      <c r="A26" s="11">
        <v>41294</v>
      </c>
      <c r="B26" s="12"/>
      <c r="C26" s="10">
        <f t="shared" si="2"/>
        <v>0</v>
      </c>
      <c r="D26" s="12" t="s">
        <v>10</v>
      </c>
      <c r="E26" s="17">
        <v>41445</v>
      </c>
      <c r="F26" s="18" t="e">
        <f>#REF!</f>
        <v>#REF!</v>
      </c>
      <c r="G26" s="18" t="e">
        <f>#REF!</f>
        <v>#REF!</v>
      </c>
      <c r="H26" s="26" t="e">
        <f t="shared" si="0"/>
        <v>#REF!</v>
      </c>
      <c r="I26" s="29" t="e">
        <f>F26*I5</f>
        <v>#REF!</v>
      </c>
      <c r="J26" s="29" t="e">
        <f>G26*J5</f>
        <v>#REF!</v>
      </c>
      <c r="K26" s="51" t="e">
        <f t="shared" si="1"/>
        <v>#REF!</v>
      </c>
    </row>
    <row r="27" spans="1:27" x14ac:dyDescent="0.55000000000000004">
      <c r="A27" s="11">
        <v>41295</v>
      </c>
      <c r="B27" s="12"/>
      <c r="C27" s="10">
        <f t="shared" si="2"/>
        <v>0</v>
      </c>
      <c r="D27" s="12" t="s">
        <v>11</v>
      </c>
      <c r="E27" s="17">
        <v>41446</v>
      </c>
      <c r="F27" s="18" t="e">
        <f>#REF!</f>
        <v>#REF!</v>
      </c>
      <c r="G27" s="18" t="e">
        <f>#REF!</f>
        <v>#REF!</v>
      </c>
      <c r="H27" s="26" t="e">
        <f t="shared" si="0"/>
        <v>#REF!</v>
      </c>
      <c r="I27" s="29" t="e">
        <f>F27*I5</f>
        <v>#REF!</v>
      </c>
      <c r="J27" s="29" t="e">
        <f>G27*J5</f>
        <v>#REF!</v>
      </c>
      <c r="K27" s="51" t="e">
        <f t="shared" si="1"/>
        <v>#REF!</v>
      </c>
    </row>
    <row r="28" spans="1:27" x14ac:dyDescent="0.55000000000000004">
      <c r="A28" s="11">
        <v>41296</v>
      </c>
      <c r="B28" s="12"/>
      <c r="C28" s="10">
        <f t="shared" si="2"/>
        <v>0</v>
      </c>
      <c r="D28" s="12" t="s">
        <v>12</v>
      </c>
      <c r="E28" s="17">
        <v>41447</v>
      </c>
      <c r="F28" s="18" t="e">
        <f>#REF!</f>
        <v>#REF!</v>
      </c>
      <c r="G28" s="18" t="e">
        <f>#REF!</f>
        <v>#REF!</v>
      </c>
      <c r="H28" s="26" t="e">
        <f t="shared" si="0"/>
        <v>#REF!</v>
      </c>
      <c r="I28" s="29" t="e">
        <f>F28*I5</f>
        <v>#REF!</v>
      </c>
      <c r="J28" s="29" t="e">
        <f>G28*J5</f>
        <v>#REF!</v>
      </c>
      <c r="K28" s="51" t="e">
        <f t="shared" si="1"/>
        <v>#REF!</v>
      </c>
    </row>
    <row r="29" spans="1:27" x14ac:dyDescent="0.55000000000000004">
      <c r="A29" s="11">
        <v>41297</v>
      </c>
      <c r="B29" s="12"/>
      <c r="C29" s="10">
        <f t="shared" si="2"/>
        <v>0</v>
      </c>
      <c r="D29" s="49" t="s">
        <v>13</v>
      </c>
      <c r="E29" s="17">
        <v>41448</v>
      </c>
      <c r="F29" s="18" t="e">
        <f>#REF!</f>
        <v>#REF!</v>
      </c>
      <c r="G29" s="18" t="e">
        <f>#REF!</f>
        <v>#REF!</v>
      </c>
      <c r="H29" s="26" t="e">
        <f t="shared" si="0"/>
        <v>#REF!</v>
      </c>
      <c r="I29" s="29" t="e">
        <f>F29*I5</f>
        <v>#REF!</v>
      </c>
      <c r="J29" s="29" t="e">
        <f>G29*J5</f>
        <v>#REF!</v>
      </c>
      <c r="K29" s="51" t="e">
        <f t="shared" si="1"/>
        <v>#REF!</v>
      </c>
    </row>
    <row r="30" spans="1:27" x14ac:dyDescent="0.55000000000000004">
      <c r="A30" s="11">
        <v>41298</v>
      </c>
      <c r="B30" s="12"/>
      <c r="C30" s="10">
        <f t="shared" si="2"/>
        <v>0</v>
      </c>
      <c r="D30" s="12" t="s">
        <v>14</v>
      </c>
      <c r="E30" s="17">
        <v>41449</v>
      </c>
      <c r="F30" s="18" t="e">
        <f>#REF!</f>
        <v>#REF!</v>
      </c>
      <c r="G30" s="18" t="e">
        <f>#REF!</f>
        <v>#REF!</v>
      </c>
      <c r="H30" s="26" t="e">
        <f t="shared" si="0"/>
        <v>#REF!</v>
      </c>
      <c r="I30" s="29" t="e">
        <f>F30*I5</f>
        <v>#REF!</v>
      </c>
      <c r="J30" s="29" t="e">
        <f>G30*J5</f>
        <v>#REF!</v>
      </c>
      <c r="K30" s="51" t="e">
        <f t="shared" si="1"/>
        <v>#REF!</v>
      </c>
    </row>
    <row r="31" spans="1:27" x14ac:dyDescent="0.55000000000000004">
      <c r="A31" s="11">
        <v>41299</v>
      </c>
      <c r="B31" s="12"/>
      <c r="C31" s="10">
        <f t="shared" si="2"/>
        <v>0</v>
      </c>
      <c r="D31" s="12" t="s">
        <v>8</v>
      </c>
      <c r="E31" s="17">
        <v>41450</v>
      </c>
      <c r="F31" s="18" t="e">
        <f>#REF!</f>
        <v>#REF!</v>
      </c>
      <c r="G31" s="18" t="e">
        <f>#REF!</f>
        <v>#REF!</v>
      </c>
      <c r="H31" s="26" t="e">
        <f t="shared" si="0"/>
        <v>#REF!</v>
      </c>
      <c r="I31" s="29" t="e">
        <f>F31*I5</f>
        <v>#REF!</v>
      </c>
      <c r="J31" s="29" t="e">
        <f>G31*J5</f>
        <v>#REF!</v>
      </c>
      <c r="K31" s="51" t="e">
        <f t="shared" si="1"/>
        <v>#REF!</v>
      </c>
    </row>
    <row r="32" spans="1:27" x14ac:dyDescent="0.55000000000000004">
      <c r="A32" s="11">
        <v>41300</v>
      </c>
      <c r="B32" s="12"/>
      <c r="C32" s="10">
        <f t="shared" si="2"/>
        <v>0</v>
      </c>
      <c r="D32" s="12" t="s">
        <v>9</v>
      </c>
      <c r="E32" s="17">
        <v>41451</v>
      </c>
      <c r="F32" s="18" t="e">
        <f>#REF!</f>
        <v>#REF!</v>
      </c>
      <c r="G32" s="18" t="e">
        <f>#REF!</f>
        <v>#REF!</v>
      </c>
      <c r="H32" s="26" t="e">
        <f t="shared" si="0"/>
        <v>#REF!</v>
      </c>
      <c r="I32" s="29" t="e">
        <f>F32*I5</f>
        <v>#REF!</v>
      </c>
      <c r="J32" s="29" t="e">
        <f>G32*J5</f>
        <v>#REF!</v>
      </c>
      <c r="K32" s="51" t="e">
        <f t="shared" si="1"/>
        <v>#REF!</v>
      </c>
    </row>
    <row r="33" spans="1:11" x14ac:dyDescent="0.55000000000000004">
      <c r="A33" s="11">
        <v>41301</v>
      </c>
      <c r="B33" s="12"/>
      <c r="C33" s="10">
        <f t="shared" si="2"/>
        <v>0</v>
      </c>
      <c r="D33" s="12" t="s">
        <v>10</v>
      </c>
      <c r="E33" s="17">
        <v>41452</v>
      </c>
      <c r="F33" s="18" t="e">
        <f>#REF!</f>
        <v>#REF!</v>
      </c>
      <c r="G33" s="18" t="e">
        <f>#REF!</f>
        <v>#REF!</v>
      </c>
      <c r="H33" s="26" t="e">
        <f t="shared" si="0"/>
        <v>#REF!</v>
      </c>
      <c r="I33" s="29" t="e">
        <f>F33*I5</f>
        <v>#REF!</v>
      </c>
      <c r="J33" s="29" t="e">
        <f>G33*J5</f>
        <v>#REF!</v>
      </c>
      <c r="K33" s="51" t="e">
        <f t="shared" si="1"/>
        <v>#REF!</v>
      </c>
    </row>
    <row r="34" spans="1:11" x14ac:dyDescent="0.55000000000000004">
      <c r="A34" s="11">
        <v>41302</v>
      </c>
      <c r="B34" s="12"/>
      <c r="C34" s="10">
        <f t="shared" si="2"/>
        <v>0</v>
      </c>
      <c r="D34" s="12" t="s">
        <v>11</v>
      </c>
      <c r="E34" s="17">
        <v>41453</v>
      </c>
      <c r="F34" s="18" t="e">
        <f>#REF!</f>
        <v>#REF!</v>
      </c>
      <c r="G34" s="18" t="e">
        <f>#REF!</f>
        <v>#REF!</v>
      </c>
      <c r="H34" s="26" t="e">
        <f t="shared" si="0"/>
        <v>#REF!</v>
      </c>
      <c r="I34" s="29" t="e">
        <f>F34*I5</f>
        <v>#REF!</v>
      </c>
      <c r="J34" s="29" t="e">
        <f>G34*J5</f>
        <v>#REF!</v>
      </c>
      <c r="K34" s="51" t="e">
        <f t="shared" si="1"/>
        <v>#REF!</v>
      </c>
    </row>
    <row r="35" spans="1:11" x14ac:dyDescent="0.55000000000000004">
      <c r="A35" s="11">
        <v>41303</v>
      </c>
      <c r="B35" s="12"/>
      <c r="C35" s="10">
        <f t="shared" si="2"/>
        <v>0</v>
      </c>
      <c r="D35" s="12" t="s">
        <v>12</v>
      </c>
      <c r="E35" s="17">
        <v>41454</v>
      </c>
      <c r="F35" s="18" t="e">
        <f>#REF!</f>
        <v>#REF!</v>
      </c>
      <c r="G35" s="18" t="e">
        <f>#REF!</f>
        <v>#REF!</v>
      </c>
      <c r="H35" s="26" t="e">
        <f t="shared" si="0"/>
        <v>#REF!</v>
      </c>
      <c r="I35" s="29" t="e">
        <f>F35*I5</f>
        <v>#REF!</v>
      </c>
      <c r="J35" s="29" t="e">
        <f>G35*J5</f>
        <v>#REF!</v>
      </c>
      <c r="K35" s="51" t="e">
        <f t="shared" si="1"/>
        <v>#REF!</v>
      </c>
    </row>
    <row r="36" spans="1:11" x14ac:dyDescent="0.55000000000000004">
      <c r="A36" s="11">
        <v>41304</v>
      </c>
      <c r="B36" s="12"/>
      <c r="C36" s="10">
        <f t="shared" si="2"/>
        <v>0</v>
      </c>
      <c r="D36" s="49" t="s">
        <v>13</v>
      </c>
      <c r="E36" s="17">
        <v>41455</v>
      </c>
      <c r="F36" s="18" t="e">
        <f>#REF!</f>
        <v>#REF!</v>
      </c>
      <c r="G36" s="18" t="e">
        <f>#REF!</f>
        <v>#REF!</v>
      </c>
      <c r="H36" s="26" t="e">
        <f t="shared" si="0"/>
        <v>#REF!</v>
      </c>
      <c r="I36" s="29" t="e">
        <f>F36*I5</f>
        <v>#REF!</v>
      </c>
      <c r="J36" s="29" t="e">
        <f>G36*J5</f>
        <v>#REF!</v>
      </c>
      <c r="K36" s="51" t="e">
        <f t="shared" si="1"/>
        <v>#REF!</v>
      </c>
    </row>
    <row r="37" spans="1:11" x14ac:dyDescent="0.55000000000000004">
      <c r="A37" s="11">
        <v>41305</v>
      </c>
      <c r="B37" s="12"/>
      <c r="C37" s="10">
        <f t="shared" si="2"/>
        <v>0</v>
      </c>
      <c r="D37" s="12"/>
      <c r="E37" s="17"/>
      <c r="F37" s="18"/>
      <c r="G37" s="18"/>
      <c r="H37" s="18"/>
      <c r="I37" s="29"/>
      <c r="J37" s="29"/>
      <c r="K37" s="51"/>
    </row>
    <row r="38" spans="1:11" x14ac:dyDescent="0.55000000000000004">
      <c r="A38" s="11"/>
      <c r="B38" s="12"/>
      <c r="C38" s="10"/>
      <c r="D38" s="12"/>
      <c r="E38" s="17"/>
      <c r="F38" s="18"/>
      <c r="G38" s="18"/>
      <c r="H38" s="18"/>
      <c r="I38" s="30"/>
      <c r="J38" s="30"/>
    </row>
    <row r="39" spans="1:11" x14ac:dyDescent="0.55000000000000004">
      <c r="A39" s="11"/>
      <c r="B39" s="2" t="s">
        <v>3</v>
      </c>
      <c r="C39" s="13">
        <f>SUM(C7:C37)</f>
        <v>-14543.800000000001</v>
      </c>
      <c r="D39" s="13"/>
      <c r="E39" s="15" t="s">
        <v>16</v>
      </c>
      <c r="F39" s="18" t="e">
        <f>SUM(F7:F38)</f>
        <v>#REF!</v>
      </c>
      <c r="G39" s="18" t="e">
        <f>SUM(G7:G38)</f>
        <v>#REF!</v>
      </c>
      <c r="H39" s="16"/>
      <c r="I39" s="29" t="e">
        <f>SUM(I7:I38)</f>
        <v>#REF!</v>
      </c>
      <c r="J39" s="29" t="e">
        <f>SUM(J7:J38)</f>
        <v>#REF!</v>
      </c>
    </row>
    <row r="40" spans="1:11" x14ac:dyDescent="0.55000000000000004">
      <c r="A40" s="7"/>
      <c r="B40" s="14" t="s">
        <v>4</v>
      </c>
      <c r="C40" s="13">
        <f>C39/31</f>
        <v>-469.15483870967745</v>
      </c>
      <c r="D40" s="13"/>
      <c r="E40" s="15" t="s">
        <v>7</v>
      </c>
      <c r="F40" s="18" t="e">
        <f>SUM(F7:F39)/26</f>
        <v>#REF!</v>
      </c>
      <c r="G40" s="18" t="e">
        <f>G39/30</f>
        <v>#REF!</v>
      </c>
      <c r="H40" s="18"/>
      <c r="I40" s="30"/>
      <c r="J40" s="30"/>
    </row>
    <row r="41" spans="1:11" x14ac:dyDescent="0.55000000000000004">
      <c r="E41" s="15" t="s">
        <v>15</v>
      </c>
      <c r="F41" s="26" t="e">
        <f>F40/24</f>
        <v>#REF!</v>
      </c>
      <c r="G41" s="26" t="e">
        <f>G40/24</f>
        <v>#REF!</v>
      </c>
      <c r="I41" s="29"/>
      <c r="J41" s="29"/>
    </row>
    <row r="42" spans="1:11" x14ac:dyDescent="0.55000000000000004">
      <c r="E42" s="15" t="s">
        <v>25</v>
      </c>
      <c r="F42" s="26"/>
      <c r="G42" s="26"/>
      <c r="I42" s="29">
        <v>7.88</v>
      </c>
      <c r="J42" s="29">
        <v>11.58</v>
      </c>
    </row>
    <row r="43" spans="1:11" x14ac:dyDescent="0.55000000000000004">
      <c r="I43" s="29"/>
      <c r="J43" s="29"/>
    </row>
    <row r="44" spans="1:11" x14ac:dyDescent="0.55000000000000004">
      <c r="E44" s="32" t="s">
        <v>18</v>
      </c>
      <c r="I44" s="30"/>
      <c r="J44" s="29" t="e">
        <f>J42+I42+J39+I39</f>
        <v>#REF!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2:AA44"/>
  <sheetViews>
    <sheetView topLeftCell="D1" zoomScale="90" zoomScaleNormal="90" workbookViewId="0">
      <selection activeCell="D1" sqref="A1:XFD1048576"/>
    </sheetView>
  </sheetViews>
  <sheetFormatPr baseColWidth="10" defaultColWidth="11.41796875" defaultRowHeight="14.4" x14ac:dyDescent="0.55000000000000004"/>
  <cols>
    <col min="1" max="6" width="11.41796875" style="2"/>
    <col min="7" max="8" width="11.41796875" style="10"/>
    <col min="9" max="10" width="11.41796875" style="2"/>
    <col min="11" max="11" width="11.41796875" style="16"/>
    <col min="12" max="16384" width="11.41796875" style="2"/>
  </cols>
  <sheetData>
    <row r="2" spans="1:11" x14ac:dyDescent="0.55000000000000004">
      <c r="A2" s="8" t="s">
        <v>2</v>
      </c>
      <c r="C2" s="9" t="s">
        <v>6</v>
      </c>
      <c r="D2" s="9"/>
      <c r="F2" s="9" t="s">
        <v>34</v>
      </c>
    </row>
    <row r="3" spans="1:11" x14ac:dyDescent="0.55000000000000004">
      <c r="A3" s="7"/>
    </row>
    <row r="4" spans="1:11" x14ac:dyDescent="0.55000000000000004">
      <c r="A4" s="7" t="s">
        <v>1</v>
      </c>
      <c r="B4" s="2" t="s">
        <v>0</v>
      </c>
    </row>
    <row r="5" spans="1:11" x14ac:dyDescent="0.55000000000000004">
      <c r="A5" s="7"/>
      <c r="E5" s="15"/>
      <c r="F5" s="15" t="s">
        <v>19</v>
      </c>
      <c r="G5" s="16" t="s">
        <v>20</v>
      </c>
      <c r="H5" s="20" t="s">
        <v>21</v>
      </c>
      <c r="I5" s="34">
        <v>0.1741</v>
      </c>
      <c r="J5" s="34">
        <v>0.26190000000000002</v>
      </c>
      <c r="K5" s="16" t="s">
        <v>16</v>
      </c>
    </row>
    <row r="6" spans="1:11" x14ac:dyDescent="0.55000000000000004">
      <c r="A6" s="7"/>
      <c r="E6" s="15"/>
      <c r="F6" s="15"/>
      <c r="G6" s="16"/>
      <c r="H6" s="20"/>
      <c r="I6" s="27"/>
      <c r="J6" s="27"/>
    </row>
    <row r="7" spans="1:11" x14ac:dyDescent="0.55000000000000004">
      <c r="A7" s="11">
        <v>41275</v>
      </c>
      <c r="B7" s="12">
        <v>14577.2</v>
      </c>
      <c r="C7" s="12">
        <v>33.4</v>
      </c>
      <c r="D7" s="12" t="s">
        <v>14</v>
      </c>
      <c r="E7" s="17">
        <v>41456</v>
      </c>
      <c r="F7" s="18" t="e">
        <f>#REF!</f>
        <v>#REF!</v>
      </c>
      <c r="G7" s="18" t="e">
        <f>#REF!</f>
        <v>#REF!</v>
      </c>
      <c r="H7" s="26" t="e">
        <f t="shared" ref="H7:H36" si="0">(F7+G7)/24</f>
        <v>#REF!</v>
      </c>
      <c r="I7" s="50" t="e">
        <f>F7*I5</f>
        <v>#REF!</v>
      </c>
      <c r="J7" s="50" t="e">
        <f>G7*J5</f>
        <v>#REF!</v>
      </c>
      <c r="K7" s="51" t="e">
        <f>J7+I7</f>
        <v>#REF!</v>
      </c>
    </row>
    <row r="8" spans="1:11" x14ac:dyDescent="0.55000000000000004">
      <c r="A8" s="11">
        <v>41276</v>
      </c>
      <c r="B8" s="12">
        <v>14595.9</v>
      </c>
      <c r="C8" s="10">
        <f>B8-B7</f>
        <v>18.699999999998909</v>
      </c>
      <c r="D8" s="12" t="s">
        <v>8</v>
      </c>
      <c r="E8" s="17">
        <v>41457</v>
      </c>
      <c r="F8" s="18" t="e">
        <f>#REF!</f>
        <v>#REF!</v>
      </c>
      <c r="G8" s="18" t="e">
        <f>#REF!</f>
        <v>#REF!</v>
      </c>
      <c r="H8" s="26" t="e">
        <f t="shared" si="0"/>
        <v>#REF!</v>
      </c>
      <c r="I8" s="29" t="e">
        <f>F8*I5</f>
        <v>#REF!</v>
      </c>
      <c r="J8" s="29" t="e">
        <f>G8*J5</f>
        <v>#REF!</v>
      </c>
      <c r="K8" s="51" t="e">
        <f t="shared" ref="K8:K37" si="1">J8+I8</f>
        <v>#REF!</v>
      </c>
    </row>
    <row r="9" spans="1:11" x14ac:dyDescent="0.55000000000000004">
      <c r="A9" s="11">
        <v>41277</v>
      </c>
      <c r="B9" s="12">
        <v>14622.7</v>
      </c>
      <c r="C9" s="10">
        <f t="shared" ref="C9:C37" si="2">B9-B8</f>
        <v>26.800000000001091</v>
      </c>
      <c r="D9" s="12" t="s">
        <v>9</v>
      </c>
      <c r="E9" s="17">
        <v>41458</v>
      </c>
      <c r="F9" s="18" t="e">
        <f>#REF!</f>
        <v>#REF!</v>
      </c>
      <c r="G9" s="18" t="e">
        <f>#REF!</f>
        <v>#REF!</v>
      </c>
      <c r="H9" s="26" t="e">
        <f t="shared" si="0"/>
        <v>#REF!</v>
      </c>
      <c r="I9" s="29" t="e">
        <f>F9*I5</f>
        <v>#REF!</v>
      </c>
      <c r="J9" s="29" t="e">
        <f>G9*J5</f>
        <v>#REF!</v>
      </c>
      <c r="K9" s="51" t="e">
        <f t="shared" si="1"/>
        <v>#REF!</v>
      </c>
    </row>
    <row r="10" spans="1:11" x14ac:dyDescent="0.55000000000000004">
      <c r="A10" s="11">
        <v>41278</v>
      </c>
      <c r="B10" s="12">
        <v>14644.2</v>
      </c>
      <c r="C10" s="10">
        <f t="shared" si="2"/>
        <v>21.5</v>
      </c>
      <c r="D10" s="12" t="s">
        <v>10</v>
      </c>
      <c r="E10" s="17">
        <v>41459</v>
      </c>
      <c r="F10" s="18" t="e">
        <f>#REF!</f>
        <v>#REF!</v>
      </c>
      <c r="G10" s="18" t="e">
        <f>#REF!</f>
        <v>#REF!</v>
      </c>
      <c r="H10" s="26" t="e">
        <f t="shared" si="0"/>
        <v>#REF!</v>
      </c>
      <c r="I10" s="29" t="e">
        <f>F10*I5</f>
        <v>#REF!</v>
      </c>
      <c r="J10" s="29" t="e">
        <f>G10*J5</f>
        <v>#REF!</v>
      </c>
      <c r="K10" s="51" t="e">
        <f t="shared" si="1"/>
        <v>#REF!</v>
      </c>
    </row>
    <row r="11" spans="1:11" x14ac:dyDescent="0.55000000000000004">
      <c r="A11" s="11">
        <v>41279</v>
      </c>
      <c r="B11" s="12">
        <v>14665.6</v>
      </c>
      <c r="C11" s="10">
        <f t="shared" si="2"/>
        <v>21.399999999999636</v>
      </c>
      <c r="D11" s="12" t="s">
        <v>11</v>
      </c>
      <c r="E11" s="17">
        <v>41460</v>
      </c>
      <c r="F11" s="18" t="e">
        <f>#REF!</f>
        <v>#REF!</v>
      </c>
      <c r="G11" s="18" t="e">
        <f>#REF!</f>
        <v>#REF!</v>
      </c>
      <c r="H11" s="26" t="e">
        <f t="shared" si="0"/>
        <v>#REF!</v>
      </c>
      <c r="I11" s="29" t="e">
        <f>F11*I5</f>
        <v>#REF!</v>
      </c>
      <c r="J11" s="29" t="e">
        <f>G11*J5</f>
        <v>#REF!</v>
      </c>
      <c r="K11" s="51" t="e">
        <f t="shared" si="1"/>
        <v>#REF!</v>
      </c>
    </row>
    <row r="12" spans="1:11" x14ac:dyDescent="0.55000000000000004">
      <c r="A12" s="11">
        <v>41280</v>
      </c>
      <c r="B12" s="12"/>
      <c r="C12" s="10">
        <f t="shared" si="2"/>
        <v>-14665.6</v>
      </c>
      <c r="D12" s="12" t="s">
        <v>12</v>
      </c>
      <c r="E12" s="17">
        <v>41461</v>
      </c>
      <c r="F12" s="18" t="e">
        <f>#REF!</f>
        <v>#REF!</v>
      </c>
      <c r="G12" s="18" t="e">
        <f>#REF!</f>
        <v>#REF!</v>
      </c>
      <c r="H12" s="26" t="e">
        <f t="shared" si="0"/>
        <v>#REF!</v>
      </c>
      <c r="I12" s="29" t="e">
        <f>F12*I5</f>
        <v>#REF!</v>
      </c>
      <c r="J12" s="29" t="e">
        <f>G12*J5</f>
        <v>#REF!</v>
      </c>
      <c r="K12" s="51" t="e">
        <f t="shared" si="1"/>
        <v>#REF!</v>
      </c>
    </row>
    <row r="13" spans="1:11" x14ac:dyDescent="0.55000000000000004">
      <c r="A13" s="11">
        <v>41281</v>
      </c>
      <c r="B13" s="12"/>
      <c r="C13" s="10">
        <f t="shared" si="2"/>
        <v>0</v>
      </c>
      <c r="D13" s="12" t="s">
        <v>13</v>
      </c>
      <c r="E13" s="17">
        <v>41462</v>
      </c>
      <c r="F13" s="18" t="e">
        <f>#REF!</f>
        <v>#REF!</v>
      </c>
      <c r="G13" s="18" t="e">
        <f>#REF!</f>
        <v>#REF!</v>
      </c>
      <c r="H13" s="26" t="e">
        <f t="shared" si="0"/>
        <v>#REF!</v>
      </c>
      <c r="I13" s="29" t="e">
        <f>F13*I5</f>
        <v>#REF!</v>
      </c>
      <c r="J13" s="29" t="e">
        <f>G13*J5</f>
        <v>#REF!</v>
      </c>
      <c r="K13" s="51" t="e">
        <f t="shared" si="1"/>
        <v>#REF!</v>
      </c>
    </row>
    <row r="14" spans="1:11" x14ac:dyDescent="0.55000000000000004">
      <c r="A14" s="11">
        <v>41282</v>
      </c>
      <c r="B14" s="12"/>
      <c r="C14" s="10">
        <f t="shared" si="2"/>
        <v>0</v>
      </c>
      <c r="D14" s="12" t="s">
        <v>14</v>
      </c>
      <c r="E14" s="17">
        <v>41463</v>
      </c>
      <c r="F14" s="18" t="e">
        <f>#REF!</f>
        <v>#REF!</v>
      </c>
      <c r="G14" s="18" t="e">
        <f>#REF!</f>
        <v>#REF!</v>
      </c>
      <c r="H14" s="26" t="e">
        <f t="shared" si="0"/>
        <v>#REF!</v>
      </c>
      <c r="I14" s="29" t="e">
        <f>F14*I5</f>
        <v>#REF!</v>
      </c>
      <c r="J14" s="29" t="e">
        <f>G14*J5</f>
        <v>#REF!</v>
      </c>
      <c r="K14" s="51" t="e">
        <f t="shared" si="1"/>
        <v>#REF!</v>
      </c>
    </row>
    <row r="15" spans="1:11" x14ac:dyDescent="0.55000000000000004">
      <c r="A15" s="11">
        <v>41283</v>
      </c>
      <c r="B15" s="12"/>
      <c r="C15" s="10">
        <f t="shared" si="2"/>
        <v>0</v>
      </c>
      <c r="D15" s="12" t="s">
        <v>8</v>
      </c>
      <c r="E15" s="17">
        <v>41464</v>
      </c>
      <c r="F15" s="18" t="e">
        <f>#REF!</f>
        <v>#REF!</v>
      </c>
      <c r="G15" s="18" t="e">
        <f>#REF!</f>
        <v>#REF!</v>
      </c>
      <c r="H15" s="26" t="e">
        <f t="shared" si="0"/>
        <v>#REF!</v>
      </c>
      <c r="I15" s="29" t="e">
        <f>F15*I5</f>
        <v>#REF!</v>
      </c>
      <c r="J15" s="29" t="e">
        <f>G15*J5</f>
        <v>#REF!</v>
      </c>
      <c r="K15" s="51" t="e">
        <f t="shared" si="1"/>
        <v>#REF!</v>
      </c>
    </row>
    <row r="16" spans="1:11" x14ac:dyDescent="0.55000000000000004">
      <c r="A16" s="11">
        <v>41284</v>
      </c>
      <c r="B16" s="12"/>
      <c r="C16" s="10">
        <f t="shared" si="2"/>
        <v>0</v>
      </c>
      <c r="D16" s="12" t="s">
        <v>9</v>
      </c>
      <c r="E16" s="17">
        <v>41465</v>
      </c>
      <c r="F16" s="18" t="e">
        <f>#REF!</f>
        <v>#REF!</v>
      </c>
      <c r="G16" s="18" t="e">
        <f>#REF!</f>
        <v>#REF!</v>
      </c>
      <c r="H16" s="26" t="e">
        <f t="shared" si="0"/>
        <v>#REF!</v>
      </c>
      <c r="I16" s="29" t="e">
        <f>F16*I5</f>
        <v>#REF!</v>
      </c>
      <c r="J16" s="29" t="e">
        <f>G16*J5</f>
        <v>#REF!</v>
      </c>
      <c r="K16" s="51" t="e">
        <f t="shared" si="1"/>
        <v>#REF!</v>
      </c>
    </row>
    <row r="17" spans="1:27" x14ac:dyDescent="0.55000000000000004">
      <c r="A17" s="11">
        <v>41285</v>
      </c>
      <c r="B17" s="12"/>
      <c r="C17" s="10">
        <f t="shared" si="2"/>
        <v>0</v>
      </c>
      <c r="D17" s="12" t="s">
        <v>10</v>
      </c>
      <c r="E17" s="17">
        <v>41466</v>
      </c>
      <c r="F17" s="18" t="e">
        <f>#REF!</f>
        <v>#REF!</v>
      </c>
      <c r="G17" s="18" t="e">
        <f>#REF!</f>
        <v>#REF!</v>
      </c>
      <c r="H17" s="26" t="e">
        <f t="shared" si="0"/>
        <v>#REF!</v>
      </c>
      <c r="I17" s="29" t="e">
        <f>F17*I5</f>
        <v>#REF!</v>
      </c>
      <c r="J17" s="29" t="e">
        <f>G17*J5</f>
        <v>#REF!</v>
      </c>
      <c r="K17" s="51" t="e">
        <f t="shared" si="1"/>
        <v>#REF!</v>
      </c>
      <c r="Z17" s="31"/>
      <c r="AA17" s="31"/>
    </row>
    <row r="18" spans="1:27" x14ac:dyDescent="0.55000000000000004">
      <c r="A18" s="11">
        <v>41286</v>
      </c>
      <c r="B18" s="12"/>
      <c r="C18" s="10">
        <f t="shared" si="2"/>
        <v>0</v>
      </c>
      <c r="D18" s="12" t="s">
        <v>11</v>
      </c>
      <c r="E18" s="17">
        <v>41467</v>
      </c>
      <c r="F18" s="18" t="e">
        <f>#REF!</f>
        <v>#REF!</v>
      </c>
      <c r="G18" s="18" t="e">
        <f>#REF!</f>
        <v>#REF!</v>
      </c>
      <c r="H18" s="26" t="e">
        <f t="shared" si="0"/>
        <v>#REF!</v>
      </c>
      <c r="I18" s="29" t="e">
        <f>F18*I5</f>
        <v>#REF!</v>
      </c>
      <c r="J18" s="29" t="e">
        <f>G18*J5</f>
        <v>#REF!</v>
      </c>
      <c r="K18" s="51" t="e">
        <f t="shared" si="1"/>
        <v>#REF!</v>
      </c>
    </row>
    <row r="19" spans="1:27" x14ac:dyDescent="0.55000000000000004">
      <c r="A19" s="11">
        <v>41287</v>
      </c>
      <c r="B19" s="12"/>
      <c r="C19" s="10">
        <f t="shared" si="2"/>
        <v>0</v>
      </c>
      <c r="D19" s="12" t="s">
        <v>12</v>
      </c>
      <c r="E19" s="17">
        <v>41468</v>
      </c>
      <c r="F19" s="18" t="e">
        <f>#REF!</f>
        <v>#REF!</v>
      </c>
      <c r="G19" s="18" t="e">
        <f>#REF!</f>
        <v>#REF!</v>
      </c>
      <c r="H19" s="26" t="e">
        <f t="shared" si="0"/>
        <v>#REF!</v>
      </c>
      <c r="I19" s="29" t="e">
        <f>F19*I5</f>
        <v>#REF!</v>
      </c>
      <c r="J19" s="29" t="e">
        <f>G19*J5</f>
        <v>#REF!</v>
      </c>
      <c r="K19" s="51" t="e">
        <f t="shared" si="1"/>
        <v>#REF!</v>
      </c>
    </row>
    <row r="20" spans="1:27" x14ac:dyDescent="0.55000000000000004">
      <c r="A20" s="11">
        <v>41288</v>
      </c>
      <c r="B20" s="12"/>
      <c r="C20" s="10">
        <f t="shared" si="2"/>
        <v>0</v>
      </c>
      <c r="D20" s="12" t="s">
        <v>13</v>
      </c>
      <c r="E20" s="17">
        <v>41469</v>
      </c>
      <c r="F20" s="18" t="e">
        <f>#REF!</f>
        <v>#REF!</v>
      </c>
      <c r="G20" s="18" t="e">
        <f>#REF!</f>
        <v>#REF!</v>
      </c>
      <c r="H20" s="26" t="e">
        <f t="shared" si="0"/>
        <v>#REF!</v>
      </c>
      <c r="I20" s="29" t="e">
        <f>F20*I5</f>
        <v>#REF!</v>
      </c>
      <c r="J20" s="29" t="e">
        <f>G20*J5</f>
        <v>#REF!</v>
      </c>
      <c r="K20" s="51" t="e">
        <f t="shared" si="1"/>
        <v>#REF!</v>
      </c>
    </row>
    <row r="21" spans="1:27" x14ac:dyDescent="0.55000000000000004">
      <c r="A21" s="11">
        <v>41289</v>
      </c>
      <c r="B21" s="12"/>
      <c r="C21" s="10">
        <f t="shared" si="2"/>
        <v>0</v>
      </c>
      <c r="D21" s="12" t="s">
        <v>14</v>
      </c>
      <c r="E21" s="17">
        <v>41470</v>
      </c>
      <c r="F21" s="18" t="e">
        <f>#REF!</f>
        <v>#REF!</v>
      </c>
      <c r="G21" s="18" t="e">
        <f>#REF!</f>
        <v>#REF!</v>
      </c>
      <c r="H21" s="26" t="e">
        <f t="shared" si="0"/>
        <v>#REF!</v>
      </c>
      <c r="I21" s="29" t="e">
        <f>F21*I5</f>
        <v>#REF!</v>
      </c>
      <c r="J21" s="29" t="e">
        <f>G21*J5</f>
        <v>#REF!</v>
      </c>
      <c r="K21" s="51" t="e">
        <f t="shared" si="1"/>
        <v>#REF!</v>
      </c>
    </row>
    <row r="22" spans="1:27" x14ac:dyDescent="0.55000000000000004">
      <c r="A22" s="11">
        <v>41290</v>
      </c>
      <c r="B22" s="12"/>
      <c r="C22" s="10">
        <f t="shared" si="2"/>
        <v>0</v>
      </c>
      <c r="D22" s="12" t="s">
        <v>8</v>
      </c>
      <c r="E22" s="17">
        <v>41471</v>
      </c>
      <c r="F22" s="18" t="e">
        <f>#REF!</f>
        <v>#REF!</v>
      </c>
      <c r="G22" s="18" t="e">
        <f>#REF!</f>
        <v>#REF!</v>
      </c>
      <c r="H22" s="26" t="e">
        <f t="shared" si="0"/>
        <v>#REF!</v>
      </c>
      <c r="I22" s="29" t="e">
        <f>F22*I5</f>
        <v>#REF!</v>
      </c>
      <c r="J22" s="29" t="e">
        <f>G22*J5</f>
        <v>#REF!</v>
      </c>
      <c r="K22" s="51" t="e">
        <f t="shared" si="1"/>
        <v>#REF!</v>
      </c>
    </row>
    <row r="23" spans="1:27" x14ac:dyDescent="0.55000000000000004">
      <c r="A23" s="11">
        <v>41291</v>
      </c>
      <c r="B23" s="12"/>
      <c r="C23" s="10">
        <f t="shared" si="2"/>
        <v>0</v>
      </c>
      <c r="D23" s="12" t="s">
        <v>9</v>
      </c>
      <c r="E23" s="17">
        <v>41472</v>
      </c>
      <c r="F23" s="18" t="e">
        <f>#REF!</f>
        <v>#REF!</v>
      </c>
      <c r="G23" s="18" t="e">
        <f>#REF!</f>
        <v>#REF!</v>
      </c>
      <c r="H23" s="26" t="e">
        <f t="shared" si="0"/>
        <v>#REF!</v>
      </c>
      <c r="I23" s="29" t="e">
        <f>F23*I5</f>
        <v>#REF!</v>
      </c>
      <c r="J23" s="29" t="e">
        <f>G23*J5</f>
        <v>#REF!</v>
      </c>
      <c r="K23" s="51" t="e">
        <f t="shared" si="1"/>
        <v>#REF!</v>
      </c>
    </row>
    <row r="24" spans="1:27" x14ac:dyDescent="0.55000000000000004">
      <c r="A24" s="11">
        <v>41292</v>
      </c>
      <c r="B24" s="12"/>
      <c r="C24" s="10">
        <f t="shared" si="2"/>
        <v>0</v>
      </c>
      <c r="D24" s="12" t="s">
        <v>10</v>
      </c>
      <c r="E24" s="17">
        <v>41473</v>
      </c>
      <c r="F24" s="18" t="e">
        <f>#REF!</f>
        <v>#REF!</v>
      </c>
      <c r="G24" s="18" t="e">
        <f>#REF!</f>
        <v>#REF!</v>
      </c>
      <c r="H24" s="26" t="e">
        <f t="shared" si="0"/>
        <v>#REF!</v>
      </c>
      <c r="I24" s="29" t="e">
        <f>F24*I5</f>
        <v>#REF!</v>
      </c>
      <c r="J24" s="29" t="e">
        <f>G24*J5</f>
        <v>#REF!</v>
      </c>
      <c r="K24" s="51" t="e">
        <f t="shared" si="1"/>
        <v>#REF!</v>
      </c>
    </row>
    <row r="25" spans="1:27" x14ac:dyDescent="0.55000000000000004">
      <c r="A25" s="11">
        <v>41293</v>
      </c>
      <c r="B25" s="12"/>
      <c r="C25" s="10">
        <f t="shared" si="2"/>
        <v>0</v>
      </c>
      <c r="D25" s="12" t="s">
        <v>11</v>
      </c>
      <c r="E25" s="17">
        <v>41474</v>
      </c>
      <c r="F25" s="18" t="e">
        <f>#REF!</f>
        <v>#REF!</v>
      </c>
      <c r="G25" s="18" t="e">
        <f>#REF!</f>
        <v>#REF!</v>
      </c>
      <c r="H25" s="26" t="e">
        <f t="shared" si="0"/>
        <v>#REF!</v>
      </c>
      <c r="I25" s="29" t="e">
        <f>F25*I5</f>
        <v>#REF!</v>
      </c>
      <c r="J25" s="29" t="e">
        <f>G25*J5</f>
        <v>#REF!</v>
      </c>
      <c r="K25" s="51" t="e">
        <f t="shared" si="1"/>
        <v>#REF!</v>
      </c>
    </row>
    <row r="26" spans="1:27" x14ac:dyDescent="0.55000000000000004">
      <c r="A26" s="11">
        <v>41294</v>
      </c>
      <c r="B26" s="12"/>
      <c r="C26" s="10">
        <f t="shared" si="2"/>
        <v>0</v>
      </c>
      <c r="D26" s="12" t="s">
        <v>12</v>
      </c>
      <c r="E26" s="17">
        <v>41475</v>
      </c>
      <c r="F26" s="18" t="e">
        <f>#REF!</f>
        <v>#REF!</v>
      </c>
      <c r="G26" s="18" t="e">
        <f>#REF!</f>
        <v>#REF!</v>
      </c>
      <c r="H26" s="26" t="e">
        <f t="shared" si="0"/>
        <v>#REF!</v>
      </c>
      <c r="I26" s="29" t="e">
        <f>F26*I5</f>
        <v>#REF!</v>
      </c>
      <c r="J26" s="29" t="e">
        <f>G26*J5</f>
        <v>#REF!</v>
      </c>
      <c r="K26" s="51" t="e">
        <f t="shared" si="1"/>
        <v>#REF!</v>
      </c>
    </row>
    <row r="27" spans="1:27" x14ac:dyDescent="0.55000000000000004">
      <c r="A27" s="11">
        <v>41295</v>
      </c>
      <c r="B27" s="12"/>
      <c r="C27" s="10">
        <f t="shared" si="2"/>
        <v>0</v>
      </c>
      <c r="D27" s="12" t="s">
        <v>13</v>
      </c>
      <c r="E27" s="17">
        <v>41476</v>
      </c>
      <c r="F27" s="18" t="e">
        <f>#REF!</f>
        <v>#REF!</v>
      </c>
      <c r="G27" s="18" t="e">
        <f>#REF!</f>
        <v>#REF!</v>
      </c>
      <c r="H27" s="26" t="e">
        <f t="shared" si="0"/>
        <v>#REF!</v>
      </c>
      <c r="I27" s="29" t="e">
        <f>F27*I5</f>
        <v>#REF!</v>
      </c>
      <c r="J27" s="29" t="e">
        <f>G27*J5</f>
        <v>#REF!</v>
      </c>
      <c r="K27" s="51" t="e">
        <f t="shared" si="1"/>
        <v>#REF!</v>
      </c>
    </row>
    <row r="28" spans="1:27" x14ac:dyDescent="0.55000000000000004">
      <c r="A28" s="11">
        <v>41296</v>
      </c>
      <c r="B28" s="12"/>
      <c r="C28" s="10">
        <f t="shared" si="2"/>
        <v>0</v>
      </c>
      <c r="D28" s="12" t="s">
        <v>14</v>
      </c>
      <c r="E28" s="17">
        <v>41477</v>
      </c>
      <c r="F28" s="18" t="e">
        <f>#REF!</f>
        <v>#REF!</v>
      </c>
      <c r="G28" s="18" t="e">
        <f>#REF!</f>
        <v>#REF!</v>
      </c>
      <c r="H28" s="26" t="e">
        <f t="shared" si="0"/>
        <v>#REF!</v>
      </c>
      <c r="I28" s="29" t="e">
        <f>F28*I5</f>
        <v>#REF!</v>
      </c>
      <c r="J28" s="29" t="e">
        <f>G28*J5</f>
        <v>#REF!</v>
      </c>
      <c r="K28" s="51" t="e">
        <f t="shared" si="1"/>
        <v>#REF!</v>
      </c>
    </row>
    <row r="29" spans="1:27" x14ac:dyDescent="0.55000000000000004">
      <c r="A29" s="11">
        <v>41297</v>
      </c>
      <c r="B29" s="12"/>
      <c r="C29" s="10">
        <f t="shared" si="2"/>
        <v>0</v>
      </c>
      <c r="D29" s="12" t="s">
        <v>8</v>
      </c>
      <c r="E29" s="17">
        <v>41478</v>
      </c>
      <c r="F29" s="18" t="e">
        <f>#REF!</f>
        <v>#REF!</v>
      </c>
      <c r="G29" s="18" t="e">
        <f>#REF!</f>
        <v>#REF!</v>
      </c>
      <c r="H29" s="26" t="e">
        <f t="shared" si="0"/>
        <v>#REF!</v>
      </c>
      <c r="I29" s="29" t="e">
        <f>F29*I5</f>
        <v>#REF!</v>
      </c>
      <c r="J29" s="29" t="e">
        <f>G29*J5</f>
        <v>#REF!</v>
      </c>
      <c r="K29" s="51" t="e">
        <f t="shared" si="1"/>
        <v>#REF!</v>
      </c>
    </row>
    <row r="30" spans="1:27" x14ac:dyDescent="0.55000000000000004">
      <c r="A30" s="11">
        <v>41298</v>
      </c>
      <c r="B30" s="12"/>
      <c r="C30" s="10">
        <f t="shared" si="2"/>
        <v>0</v>
      </c>
      <c r="D30" s="12" t="s">
        <v>9</v>
      </c>
      <c r="E30" s="17">
        <v>41479</v>
      </c>
      <c r="F30" s="18" t="e">
        <f>#REF!</f>
        <v>#REF!</v>
      </c>
      <c r="G30" s="18" t="e">
        <f>#REF!</f>
        <v>#REF!</v>
      </c>
      <c r="H30" s="26" t="e">
        <f t="shared" si="0"/>
        <v>#REF!</v>
      </c>
      <c r="I30" s="29" t="e">
        <f>F30*I5</f>
        <v>#REF!</v>
      </c>
      <c r="J30" s="29" t="e">
        <f>G30*J5</f>
        <v>#REF!</v>
      </c>
      <c r="K30" s="51" t="e">
        <f t="shared" si="1"/>
        <v>#REF!</v>
      </c>
    </row>
    <row r="31" spans="1:27" x14ac:dyDescent="0.55000000000000004">
      <c r="A31" s="11">
        <v>41299</v>
      </c>
      <c r="B31" s="12"/>
      <c r="C31" s="10">
        <f t="shared" si="2"/>
        <v>0</v>
      </c>
      <c r="D31" s="12" t="s">
        <v>10</v>
      </c>
      <c r="E31" s="17">
        <v>41480</v>
      </c>
      <c r="F31" s="18" t="e">
        <f>#REF!</f>
        <v>#REF!</v>
      </c>
      <c r="G31" s="18" t="e">
        <f>#REF!</f>
        <v>#REF!</v>
      </c>
      <c r="H31" s="26" t="e">
        <f t="shared" si="0"/>
        <v>#REF!</v>
      </c>
      <c r="I31" s="29" t="e">
        <f>F31*I5</f>
        <v>#REF!</v>
      </c>
      <c r="J31" s="29" t="e">
        <f>G31*J5</f>
        <v>#REF!</v>
      </c>
      <c r="K31" s="51" t="e">
        <f t="shared" si="1"/>
        <v>#REF!</v>
      </c>
    </row>
    <row r="32" spans="1:27" x14ac:dyDescent="0.55000000000000004">
      <c r="A32" s="11">
        <v>41300</v>
      </c>
      <c r="B32" s="12"/>
      <c r="C32" s="10">
        <f t="shared" si="2"/>
        <v>0</v>
      </c>
      <c r="D32" s="12" t="s">
        <v>11</v>
      </c>
      <c r="E32" s="17">
        <v>41481</v>
      </c>
      <c r="F32" s="18" t="e">
        <f>#REF!</f>
        <v>#REF!</v>
      </c>
      <c r="G32" s="18" t="e">
        <f>#REF!</f>
        <v>#REF!</v>
      </c>
      <c r="H32" s="26" t="e">
        <f t="shared" si="0"/>
        <v>#REF!</v>
      </c>
      <c r="I32" s="29" t="e">
        <f>F32*I5</f>
        <v>#REF!</v>
      </c>
      <c r="J32" s="29" t="e">
        <f>G32*J5</f>
        <v>#REF!</v>
      </c>
      <c r="K32" s="51" t="e">
        <f t="shared" si="1"/>
        <v>#REF!</v>
      </c>
    </row>
    <row r="33" spans="1:11" x14ac:dyDescent="0.55000000000000004">
      <c r="A33" s="11">
        <v>41301</v>
      </c>
      <c r="B33" s="12"/>
      <c r="C33" s="10">
        <f t="shared" si="2"/>
        <v>0</v>
      </c>
      <c r="D33" s="12" t="s">
        <v>12</v>
      </c>
      <c r="E33" s="17">
        <v>41482</v>
      </c>
      <c r="F33" s="18" t="e">
        <f>#REF!</f>
        <v>#REF!</v>
      </c>
      <c r="G33" s="18" t="e">
        <f>#REF!</f>
        <v>#REF!</v>
      </c>
      <c r="H33" s="26" t="e">
        <f t="shared" si="0"/>
        <v>#REF!</v>
      </c>
      <c r="I33" s="29" t="e">
        <f>F33*I5</f>
        <v>#REF!</v>
      </c>
      <c r="J33" s="29" t="e">
        <f>G33*J5</f>
        <v>#REF!</v>
      </c>
      <c r="K33" s="51" t="e">
        <f t="shared" si="1"/>
        <v>#REF!</v>
      </c>
    </row>
    <row r="34" spans="1:11" x14ac:dyDescent="0.55000000000000004">
      <c r="A34" s="11">
        <v>41302</v>
      </c>
      <c r="B34" s="12"/>
      <c r="C34" s="10">
        <f t="shared" si="2"/>
        <v>0</v>
      </c>
      <c r="D34" s="12" t="s">
        <v>13</v>
      </c>
      <c r="E34" s="17">
        <v>41483</v>
      </c>
      <c r="F34" s="18" t="e">
        <f>#REF!</f>
        <v>#REF!</v>
      </c>
      <c r="G34" s="18" t="e">
        <f>#REF!</f>
        <v>#REF!</v>
      </c>
      <c r="H34" s="26" t="e">
        <f t="shared" si="0"/>
        <v>#REF!</v>
      </c>
      <c r="I34" s="29" t="e">
        <f>F34*I5</f>
        <v>#REF!</v>
      </c>
      <c r="J34" s="29" t="e">
        <f>G34*J5</f>
        <v>#REF!</v>
      </c>
      <c r="K34" s="51" t="e">
        <f t="shared" si="1"/>
        <v>#REF!</v>
      </c>
    </row>
    <row r="35" spans="1:11" x14ac:dyDescent="0.55000000000000004">
      <c r="A35" s="11">
        <v>41303</v>
      </c>
      <c r="B35" s="12"/>
      <c r="C35" s="10">
        <f t="shared" si="2"/>
        <v>0</v>
      </c>
      <c r="D35" s="12" t="s">
        <v>14</v>
      </c>
      <c r="E35" s="17">
        <v>41484</v>
      </c>
      <c r="F35" s="18" t="e">
        <f>#REF!</f>
        <v>#REF!</v>
      </c>
      <c r="G35" s="18" t="e">
        <f>#REF!</f>
        <v>#REF!</v>
      </c>
      <c r="H35" s="26" t="e">
        <f t="shared" si="0"/>
        <v>#REF!</v>
      </c>
      <c r="I35" s="29" t="e">
        <f>F35*I5</f>
        <v>#REF!</v>
      </c>
      <c r="J35" s="29" t="e">
        <f>G35*J5</f>
        <v>#REF!</v>
      </c>
      <c r="K35" s="51" t="e">
        <f t="shared" si="1"/>
        <v>#REF!</v>
      </c>
    </row>
    <row r="36" spans="1:11" x14ac:dyDescent="0.55000000000000004">
      <c r="A36" s="11">
        <v>41304</v>
      </c>
      <c r="B36" s="12"/>
      <c r="C36" s="10">
        <f t="shared" si="2"/>
        <v>0</v>
      </c>
      <c r="D36" s="12" t="s">
        <v>8</v>
      </c>
      <c r="E36" s="17">
        <v>41485</v>
      </c>
      <c r="F36" s="18" t="e">
        <f>#REF!</f>
        <v>#REF!</v>
      </c>
      <c r="G36" s="18" t="e">
        <f>#REF!</f>
        <v>#REF!</v>
      </c>
      <c r="H36" s="26" t="e">
        <f t="shared" si="0"/>
        <v>#REF!</v>
      </c>
      <c r="I36" s="29" t="e">
        <f>F36*I5</f>
        <v>#REF!</v>
      </c>
      <c r="J36" s="29" t="e">
        <f>G36*J5</f>
        <v>#REF!</v>
      </c>
      <c r="K36" s="51" t="e">
        <f t="shared" si="1"/>
        <v>#REF!</v>
      </c>
    </row>
    <row r="37" spans="1:11" x14ac:dyDescent="0.55000000000000004">
      <c r="A37" s="11">
        <v>41305</v>
      </c>
      <c r="B37" s="12"/>
      <c r="C37" s="10">
        <f t="shared" si="2"/>
        <v>0</v>
      </c>
      <c r="D37" s="12" t="s">
        <v>9</v>
      </c>
      <c r="E37" s="17">
        <v>41486</v>
      </c>
      <c r="F37" s="18" t="e">
        <f>#REF!</f>
        <v>#REF!</v>
      </c>
      <c r="G37" s="18" t="e">
        <f>#REF!</f>
        <v>#REF!</v>
      </c>
      <c r="H37" s="26" t="e">
        <f t="shared" ref="H37" si="3">(F37+G37)/24</f>
        <v>#REF!</v>
      </c>
      <c r="I37" s="29" t="e">
        <f>F37*I6</f>
        <v>#REF!</v>
      </c>
      <c r="J37" s="29" t="e">
        <f>G37*J5</f>
        <v>#REF!</v>
      </c>
      <c r="K37" s="51" t="e">
        <f t="shared" si="1"/>
        <v>#REF!</v>
      </c>
    </row>
    <row r="38" spans="1:11" x14ac:dyDescent="0.55000000000000004">
      <c r="A38" s="11"/>
      <c r="B38" s="12"/>
      <c r="C38" s="10"/>
      <c r="D38" s="12"/>
      <c r="E38" s="17"/>
      <c r="F38" s="18"/>
      <c r="G38" s="18"/>
      <c r="H38" s="18"/>
      <c r="I38" s="30"/>
      <c r="J38" s="30"/>
    </row>
    <row r="39" spans="1:11" x14ac:dyDescent="0.55000000000000004">
      <c r="A39" s="11"/>
      <c r="B39" s="2" t="s">
        <v>3</v>
      </c>
      <c r="C39" s="13">
        <f>SUM(C7:C37)</f>
        <v>-14543.800000000001</v>
      </c>
      <c r="D39" s="13"/>
      <c r="E39" s="15" t="s">
        <v>16</v>
      </c>
      <c r="F39" s="18" t="e">
        <f>SUM(F7:F38)</f>
        <v>#REF!</v>
      </c>
      <c r="G39" s="18" t="e">
        <f>SUM(G7:G38)</f>
        <v>#REF!</v>
      </c>
      <c r="H39" s="16"/>
      <c r="I39" s="29" t="e">
        <f>SUM(I7:I38)</f>
        <v>#REF!</v>
      </c>
      <c r="J39" s="29" t="e">
        <f>SUM(J7:J38)</f>
        <v>#REF!</v>
      </c>
    </row>
    <row r="40" spans="1:11" x14ac:dyDescent="0.55000000000000004">
      <c r="A40" s="7"/>
      <c r="B40" s="14" t="s">
        <v>4</v>
      </c>
      <c r="C40" s="13">
        <f>C39/31</f>
        <v>-469.15483870967745</v>
      </c>
      <c r="D40" s="13"/>
      <c r="E40" s="15" t="s">
        <v>7</v>
      </c>
      <c r="F40" s="18" t="e">
        <f>SUM(F7:F39)/26</f>
        <v>#REF!</v>
      </c>
      <c r="G40" s="18" t="e">
        <f>G39/31</f>
        <v>#REF!</v>
      </c>
      <c r="H40" s="18"/>
      <c r="I40" s="30"/>
      <c r="J40" s="30"/>
    </row>
    <row r="41" spans="1:11" x14ac:dyDescent="0.55000000000000004">
      <c r="E41" s="15" t="s">
        <v>15</v>
      </c>
      <c r="F41" s="26" t="e">
        <f>F40/24</f>
        <v>#REF!</v>
      </c>
      <c r="G41" s="26" t="e">
        <f>G40/24</f>
        <v>#REF!</v>
      </c>
      <c r="I41" s="29"/>
      <c r="J41" s="29"/>
    </row>
    <row r="42" spans="1:11" x14ac:dyDescent="0.55000000000000004">
      <c r="E42" s="15" t="s">
        <v>25</v>
      </c>
      <c r="F42" s="26"/>
      <c r="G42" s="26"/>
      <c r="I42" s="29">
        <v>7.88</v>
      </c>
      <c r="J42" s="29">
        <v>11.58</v>
      </c>
    </row>
    <row r="43" spans="1:11" x14ac:dyDescent="0.55000000000000004">
      <c r="I43" s="29"/>
      <c r="J43" s="29"/>
    </row>
    <row r="44" spans="1:11" x14ac:dyDescent="0.55000000000000004">
      <c r="E44" s="32" t="s">
        <v>18</v>
      </c>
      <c r="I44" s="30"/>
      <c r="J44" s="29" t="e">
        <f>J42+I42+J39+I39</f>
        <v>#REF!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2:AA44"/>
  <sheetViews>
    <sheetView topLeftCell="D2" zoomScale="90" zoomScaleNormal="90" workbookViewId="0">
      <selection activeCell="F39" sqref="F39:G39"/>
    </sheetView>
  </sheetViews>
  <sheetFormatPr baseColWidth="10" defaultColWidth="11.41796875" defaultRowHeight="14.4" x14ac:dyDescent="0.55000000000000004"/>
  <cols>
    <col min="1" max="6" width="11.41796875" style="2"/>
    <col min="7" max="8" width="11.41796875" style="10"/>
    <col min="9" max="10" width="11.41796875" style="2"/>
    <col min="11" max="11" width="11.41796875" style="16"/>
    <col min="12" max="16384" width="11.41796875" style="2"/>
  </cols>
  <sheetData>
    <row r="2" spans="1:11" x14ac:dyDescent="0.55000000000000004">
      <c r="A2" s="8" t="s">
        <v>2</v>
      </c>
      <c r="C2" s="9" t="s">
        <v>6</v>
      </c>
      <c r="D2" s="9"/>
      <c r="F2" s="9" t="s">
        <v>35</v>
      </c>
    </row>
    <row r="3" spans="1:11" x14ac:dyDescent="0.55000000000000004">
      <c r="A3" s="7"/>
    </row>
    <row r="4" spans="1:11" x14ac:dyDescent="0.55000000000000004">
      <c r="A4" s="7" t="s">
        <v>1</v>
      </c>
      <c r="B4" s="2" t="s">
        <v>0</v>
      </c>
    </row>
    <row r="5" spans="1:11" x14ac:dyDescent="0.55000000000000004">
      <c r="A5" s="7"/>
      <c r="E5" s="15"/>
      <c r="F5" s="15" t="s">
        <v>19</v>
      </c>
      <c r="G5" s="16" t="s">
        <v>20</v>
      </c>
      <c r="H5" s="20" t="s">
        <v>21</v>
      </c>
      <c r="I5" s="34">
        <v>0.1741</v>
      </c>
      <c r="J5" s="34">
        <v>0.26190000000000002</v>
      </c>
      <c r="K5" s="16" t="s">
        <v>16</v>
      </c>
    </row>
    <row r="6" spans="1:11" x14ac:dyDescent="0.55000000000000004">
      <c r="A6" s="7"/>
      <c r="E6" s="15"/>
      <c r="F6" s="15"/>
      <c r="G6" s="16"/>
      <c r="H6" s="20"/>
      <c r="I6" s="27"/>
      <c r="J6" s="27"/>
    </row>
    <row r="7" spans="1:11" x14ac:dyDescent="0.55000000000000004">
      <c r="A7" s="11">
        <v>41275</v>
      </c>
      <c r="B7" s="12">
        <v>14577.2</v>
      </c>
      <c r="C7" s="12">
        <v>33.4</v>
      </c>
      <c r="D7" s="12" t="s">
        <v>10</v>
      </c>
      <c r="E7" s="17">
        <v>41487</v>
      </c>
      <c r="F7" s="18" t="e">
        <f>#REF!</f>
        <v>#REF!</v>
      </c>
      <c r="G7" s="18" t="e">
        <f>#REF!</f>
        <v>#REF!</v>
      </c>
      <c r="H7" s="26" t="e">
        <f t="shared" ref="H7:H36" si="0">(F7+G7)/24</f>
        <v>#REF!</v>
      </c>
      <c r="I7" s="50" t="e">
        <f>F7*I5</f>
        <v>#REF!</v>
      </c>
      <c r="J7" s="50" t="e">
        <f>G7*J5</f>
        <v>#REF!</v>
      </c>
      <c r="K7" s="51" t="e">
        <f>J7+I7</f>
        <v>#REF!</v>
      </c>
    </row>
    <row r="8" spans="1:11" x14ac:dyDescent="0.55000000000000004">
      <c r="A8" s="11">
        <v>41276</v>
      </c>
      <c r="B8" s="12">
        <v>14595.9</v>
      </c>
      <c r="C8" s="10">
        <f>B8-B7</f>
        <v>18.699999999998909</v>
      </c>
      <c r="D8" s="12" t="s">
        <v>11</v>
      </c>
      <c r="E8" s="17">
        <v>41488</v>
      </c>
      <c r="F8" s="18" t="e">
        <f>#REF!</f>
        <v>#REF!</v>
      </c>
      <c r="G8" s="18" t="e">
        <f>#REF!</f>
        <v>#REF!</v>
      </c>
      <c r="H8" s="26" t="e">
        <f t="shared" si="0"/>
        <v>#REF!</v>
      </c>
      <c r="I8" s="29" t="e">
        <f>F8*I5</f>
        <v>#REF!</v>
      </c>
      <c r="J8" s="29" t="e">
        <f>G8*J5</f>
        <v>#REF!</v>
      </c>
      <c r="K8" s="51" t="e">
        <f t="shared" ref="K8:K36" si="1">J8+I8</f>
        <v>#REF!</v>
      </c>
    </row>
    <row r="9" spans="1:11" x14ac:dyDescent="0.55000000000000004">
      <c r="A9" s="11">
        <v>41277</v>
      </c>
      <c r="B9" s="12">
        <v>14622.7</v>
      </c>
      <c r="C9" s="10">
        <f t="shared" ref="C9:C37" si="2">B9-B8</f>
        <v>26.800000000001091</v>
      </c>
      <c r="D9" s="12" t="s">
        <v>12</v>
      </c>
      <c r="E9" s="17">
        <v>41489</v>
      </c>
      <c r="F9" s="18" t="e">
        <f>#REF!</f>
        <v>#REF!</v>
      </c>
      <c r="G9" s="18" t="e">
        <f>#REF!</f>
        <v>#REF!</v>
      </c>
      <c r="H9" s="26" t="e">
        <f t="shared" si="0"/>
        <v>#REF!</v>
      </c>
      <c r="I9" s="29" t="e">
        <f>F9*I5</f>
        <v>#REF!</v>
      </c>
      <c r="J9" s="29" t="e">
        <f>G9*J5</f>
        <v>#REF!</v>
      </c>
      <c r="K9" s="51" t="e">
        <f t="shared" si="1"/>
        <v>#REF!</v>
      </c>
    </row>
    <row r="10" spans="1:11" x14ac:dyDescent="0.55000000000000004">
      <c r="A10" s="11">
        <v>41278</v>
      </c>
      <c r="B10" s="12">
        <v>14644.2</v>
      </c>
      <c r="C10" s="10">
        <f t="shared" si="2"/>
        <v>21.5</v>
      </c>
      <c r="D10" s="12" t="s">
        <v>13</v>
      </c>
      <c r="E10" s="17">
        <v>41490</v>
      </c>
      <c r="F10" s="18" t="e">
        <f>#REF!</f>
        <v>#REF!</v>
      </c>
      <c r="G10" s="18" t="e">
        <f>#REF!</f>
        <v>#REF!</v>
      </c>
      <c r="H10" s="26" t="e">
        <f t="shared" si="0"/>
        <v>#REF!</v>
      </c>
      <c r="I10" s="29" t="e">
        <f>F10*I5</f>
        <v>#REF!</v>
      </c>
      <c r="J10" s="29" t="e">
        <f>G10*J5</f>
        <v>#REF!</v>
      </c>
      <c r="K10" s="51" t="e">
        <f t="shared" si="1"/>
        <v>#REF!</v>
      </c>
    </row>
    <row r="11" spans="1:11" x14ac:dyDescent="0.55000000000000004">
      <c r="A11" s="11">
        <v>41279</v>
      </c>
      <c r="B11" s="12">
        <v>14665.6</v>
      </c>
      <c r="C11" s="10">
        <f t="shared" si="2"/>
        <v>21.399999999999636</v>
      </c>
      <c r="D11" s="12" t="s">
        <v>14</v>
      </c>
      <c r="E11" s="17">
        <v>41491</v>
      </c>
      <c r="F11" s="18" t="e">
        <f>#REF!</f>
        <v>#REF!</v>
      </c>
      <c r="G11" s="18" t="e">
        <f>#REF!</f>
        <v>#REF!</v>
      </c>
      <c r="H11" s="26" t="e">
        <f t="shared" si="0"/>
        <v>#REF!</v>
      </c>
      <c r="I11" s="29" t="e">
        <f>F11*I5</f>
        <v>#REF!</v>
      </c>
      <c r="J11" s="29" t="e">
        <f>G11*J5</f>
        <v>#REF!</v>
      </c>
      <c r="K11" s="51" t="e">
        <f t="shared" si="1"/>
        <v>#REF!</v>
      </c>
    </row>
    <row r="12" spans="1:11" x14ac:dyDescent="0.55000000000000004">
      <c r="A12" s="11">
        <v>41280</v>
      </c>
      <c r="B12" s="12"/>
      <c r="C12" s="10">
        <f t="shared" si="2"/>
        <v>-14665.6</v>
      </c>
      <c r="D12" s="12" t="s">
        <v>8</v>
      </c>
      <c r="E12" s="17">
        <v>41492</v>
      </c>
      <c r="F12" s="18" t="e">
        <f>#REF!</f>
        <v>#REF!</v>
      </c>
      <c r="G12" s="18" t="e">
        <f>#REF!</f>
        <v>#REF!</v>
      </c>
      <c r="H12" s="26" t="e">
        <f t="shared" si="0"/>
        <v>#REF!</v>
      </c>
      <c r="I12" s="29" t="e">
        <f>F12*I5</f>
        <v>#REF!</v>
      </c>
      <c r="J12" s="29" t="e">
        <f>G12*J5</f>
        <v>#REF!</v>
      </c>
      <c r="K12" s="51" t="e">
        <f t="shared" si="1"/>
        <v>#REF!</v>
      </c>
    </row>
    <row r="13" spans="1:11" x14ac:dyDescent="0.55000000000000004">
      <c r="A13" s="11">
        <v>41281</v>
      </c>
      <c r="B13" s="12"/>
      <c r="C13" s="10">
        <f t="shared" si="2"/>
        <v>0</v>
      </c>
      <c r="D13" s="12" t="s">
        <v>9</v>
      </c>
      <c r="E13" s="17">
        <v>41493</v>
      </c>
      <c r="F13" s="18" t="e">
        <f>#REF!</f>
        <v>#REF!</v>
      </c>
      <c r="G13" s="18" t="e">
        <f>#REF!</f>
        <v>#REF!</v>
      </c>
      <c r="H13" s="26" t="e">
        <f t="shared" si="0"/>
        <v>#REF!</v>
      </c>
      <c r="I13" s="29" t="e">
        <f>F13*I5</f>
        <v>#REF!</v>
      </c>
      <c r="J13" s="29" t="e">
        <f>G13*J5</f>
        <v>#REF!</v>
      </c>
      <c r="K13" s="51" t="e">
        <f t="shared" si="1"/>
        <v>#REF!</v>
      </c>
    </row>
    <row r="14" spans="1:11" x14ac:dyDescent="0.55000000000000004">
      <c r="A14" s="11">
        <v>41282</v>
      </c>
      <c r="B14" s="12"/>
      <c r="C14" s="10">
        <f t="shared" si="2"/>
        <v>0</v>
      </c>
      <c r="D14" s="12" t="s">
        <v>10</v>
      </c>
      <c r="E14" s="17">
        <v>41494</v>
      </c>
      <c r="F14" s="18" t="e">
        <f>#REF!</f>
        <v>#REF!</v>
      </c>
      <c r="G14" s="18" t="e">
        <f>#REF!</f>
        <v>#REF!</v>
      </c>
      <c r="H14" s="26" t="e">
        <f t="shared" si="0"/>
        <v>#REF!</v>
      </c>
      <c r="I14" s="29" t="e">
        <f>F14*I5</f>
        <v>#REF!</v>
      </c>
      <c r="J14" s="29" t="e">
        <f>G14*J5</f>
        <v>#REF!</v>
      </c>
      <c r="K14" s="51" t="e">
        <f t="shared" si="1"/>
        <v>#REF!</v>
      </c>
    </row>
    <row r="15" spans="1:11" x14ac:dyDescent="0.55000000000000004">
      <c r="A15" s="11">
        <v>41283</v>
      </c>
      <c r="B15" s="12"/>
      <c r="C15" s="10">
        <f t="shared" si="2"/>
        <v>0</v>
      </c>
      <c r="D15" s="12" t="s">
        <v>11</v>
      </c>
      <c r="E15" s="17">
        <v>41495</v>
      </c>
      <c r="F15" s="18" t="e">
        <f>#REF!</f>
        <v>#REF!</v>
      </c>
      <c r="G15" s="18" t="e">
        <f>#REF!</f>
        <v>#REF!</v>
      </c>
      <c r="H15" s="26" t="e">
        <f t="shared" si="0"/>
        <v>#REF!</v>
      </c>
      <c r="I15" s="29" t="e">
        <f>F15*I5</f>
        <v>#REF!</v>
      </c>
      <c r="J15" s="29" t="e">
        <f>G15*J5</f>
        <v>#REF!</v>
      </c>
      <c r="K15" s="51" t="e">
        <f t="shared" si="1"/>
        <v>#REF!</v>
      </c>
    </row>
    <row r="16" spans="1:11" x14ac:dyDescent="0.55000000000000004">
      <c r="A16" s="11">
        <v>41284</v>
      </c>
      <c r="B16" s="12"/>
      <c r="C16" s="10">
        <f t="shared" si="2"/>
        <v>0</v>
      </c>
      <c r="D16" s="12" t="s">
        <v>12</v>
      </c>
      <c r="E16" s="17">
        <v>41496</v>
      </c>
      <c r="F16" s="18" t="e">
        <f>#REF!</f>
        <v>#REF!</v>
      </c>
      <c r="G16" s="18" t="e">
        <f>#REF!</f>
        <v>#REF!</v>
      </c>
      <c r="H16" s="26" t="e">
        <f t="shared" si="0"/>
        <v>#REF!</v>
      </c>
      <c r="I16" s="29" t="e">
        <f>F16*I5</f>
        <v>#REF!</v>
      </c>
      <c r="J16" s="29" t="e">
        <f>G16*J5</f>
        <v>#REF!</v>
      </c>
      <c r="K16" s="51" t="e">
        <f t="shared" si="1"/>
        <v>#REF!</v>
      </c>
    </row>
    <row r="17" spans="1:27" x14ac:dyDescent="0.55000000000000004">
      <c r="A17" s="11">
        <v>41285</v>
      </c>
      <c r="B17" s="12"/>
      <c r="C17" s="10">
        <f t="shared" si="2"/>
        <v>0</v>
      </c>
      <c r="D17" s="12" t="s">
        <v>13</v>
      </c>
      <c r="E17" s="17">
        <v>41497</v>
      </c>
      <c r="F17" s="18" t="e">
        <f>#REF!</f>
        <v>#REF!</v>
      </c>
      <c r="G17" s="18" t="e">
        <f>#REF!</f>
        <v>#REF!</v>
      </c>
      <c r="H17" s="26" t="e">
        <f t="shared" si="0"/>
        <v>#REF!</v>
      </c>
      <c r="I17" s="29" t="e">
        <f>F17*I5</f>
        <v>#REF!</v>
      </c>
      <c r="J17" s="29" t="e">
        <f>G17*J5</f>
        <v>#REF!</v>
      </c>
      <c r="K17" s="51" t="e">
        <f t="shared" si="1"/>
        <v>#REF!</v>
      </c>
      <c r="Z17" s="31"/>
      <c r="AA17" s="31"/>
    </row>
    <row r="18" spans="1:27" x14ac:dyDescent="0.55000000000000004">
      <c r="A18" s="11">
        <v>41286</v>
      </c>
      <c r="B18" s="12"/>
      <c r="C18" s="10">
        <f t="shared" si="2"/>
        <v>0</v>
      </c>
      <c r="D18" s="12" t="s">
        <v>14</v>
      </c>
      <c r="E18" s="17">
        <v>41498</v>
      </c>
      <c r="F18" s="18" t="e">
        <f>#REF!</f>
        <v>#REF!</v>
      </c>
      <c r="G18" s="18" t="e">
        <f>#REF!</f>
        <v>#REF!</v>
      </c>
      <c r="H18" s="26" t="e">
        <f t="shared" si="0"/>
        <v>#REF!</v>
      </c>
      <c r="I18" s="29" t="e">
        <f>F18*I5</f>
        <v>#REF!</v>
      </c>
      <c r="J18" s="29" t="e">
        <f>G18*J5</f>
        <v>#REF!</v>
      </c>
      <c r="K18" s="51" t="e">
        <f t="shared" si="1"/>
        <v>#REF!</v>
      </c>
    </row>
    <row r="19" spans="1:27" x14ac:dyDescent="0.55000000000000004">
      <c r="A19" s="11">
        <v>41287</v>
      </c>
      <c r="B19" s="12"/>
      <c r="C19" s="10">
        <f t="shared" si="2"/>
        <v>0</v>
      </c>
      <c r="D19" s="12" t="s">
        <v>8</v>
      </c>
      <c r="E19" s="17">
        <v>41499</v>
      </c>
      <c r="F19" s="18" t="e">
        <f>#REF!</f>
        <v>#REF!</v>
      </c>
      <c r="G19" s="18" t="e">
        <f>#REF!</f>
        <v>#REF!</v>
      </c>
      <c r="H19" s="26" t="e">
        <f t="shared" si="0"/>
        <v>#REF!</v>
      </c>
      <c r="I19" s="29" t="e">
        <f>F19*I5</f>
        <v>#REF!</v>
      </c>
      <c r="J19" s="29" t="e">
        <f>G19*J5</f>
        <v>#REF!</v>
      </c>
      <c r="K19" s="51" t="e">
        <f t="shared" si="1"/>
        <v>#REF!</v>
      </c>
    </row>
    <row r="20" spans="1:27" x14ac:dyDescent="0.55000000000000004">
      <c r="A20" s="11">
        <v>41288</v>
      </c>
      <c r="B20" s="12"/>
      <c r="C20" s="10">
        <f t="shared" si="2"/>
        <v>0</v>
      </c>
      <c r="D20" s="12" t="s">
        <v>9</v>
      </c>
      <c r="E20" s="17">
        <v>41500</v>
      </c>
      <c r="F20" s="18" t="e">
        <f>#REF!</f>
        <v>#REF!</v>
      </c>
      <c r="G20" s="18" t="e">
        <f>#REF!</f>
        <v>#REF!</v>
      </c>
      <c r="H20" s="26" t="e">
        <f t="shared" si="0"/>
        <v>#REF!</v>
      </c>
      <c r="I20" s="29" t="e">
        <f>F20*I5</f>
        <v>#REF!</v>
      </c>
      <c r="J20" s="29" t="e">
        <f>G20*J5</f>
        <v>#REF!</v>
      </c>
      <c r="K20" s="51" t="e">
        <f t="shared" si="1"/>
        <v>#REF!</v>
      </c>
    </row>
    <row r="21" spans="1:27" x14ac:dyDescent="0.55000000000000004">
      <c r="A21" s="11">
        <v>41289</v>
      </c>
      <c r="B21" s="12"/>
      <c r="C21" s="10">
        <f t="shared" si="2"/>
        <v>0</v>
      </c>
      <c r="D21" s="12" t="s">
        <v>10</v>
      </c>
      <c r="E21" s="17">
        <v>41501</v>
      </c>
      <c r="F21" s="18" t="e">
        <f>#REF!</f>
        <v>#REF!</v>
      </c>
      <c r="G21" s="18" t="e">
        <f>#REF!</f>
        <v>#REF!</v>
      </c>
      <c r="H21" s="26" t="e">
        <f t="shared" si="0"/>
        <v>#REF!</v>
      </c>
      <c r="I21" s="29" t="e">
        <f>F21*I5</f>
        <v>#REF!</v>
      </c>
      <c r="J21" s="29" t="e">
        <f>G21*J5</f>
        <v>#REF!</v>
      </c>
      <c r="K21" s="51" t="e">
        <f t="shared" si="1"/>
        <v>#REF!</v>
      </c>
    </row>
    <row r="22" spans="1:27" x14ac:dyDescent="0.55000000000000004">
      <c r="A22" s="11">
        <v>41290</v>
      </c>
      <c r="B22" s="12"/>
      <c r="C22" s="10">
        <f t="shared" si="2"/>
        <v>0</v>
      </c>
      <c r="D22" s="12" t="s">
        <v>11</v>
      </c>
      <c r="E22" s="17">
        <v>41502</v>
      </c>
      <c r="F22" s="18" t="e">
        <f>#REF!</f>
        <v>#REF!</v>
      </c>
      <c r="G22" s="18" t="e">
        <f>#REF!</f>
        <v>#REF!</v>
      </c>
      <c r="H22" s="26" t="e">
        <f t="shared" si="0"/>
        <v>#REF!</v>
      </c>
      <c r="I22" s="29" t="e">
        <f>F22*I5</f>
        <v>#REF!</v>
      </c>
      <c r="J22" s="29" t="e">
        <f>G22*J5</f>
        <v>#REF!</v>
      </c>
      <c r="K22" s="51" t="e">
        <f t="shared" si="1"/>
        <v>#REF!</v>
      </c>
    </row>
    <row r="23" spans="1:27" x14ac:dyDescent="0.55000000000000004">
      <c r="A23" s="11">
        <v>41291</v>
      </c>
      <c r="B23" s="12"/>
      <c r="C23" s="10">
        <f t="shared" si="2"/>
        <v>0</v>
      </c>
      <c r="D23" s="12" t="s">
        <v>12</v>
      </c>
      <c r="E23" s="17">
        <v>41503</v>
      </c>
      <c r="F23" s="18" t="e">
        <f>#REF!</f>
        <v>#REF!</v>
      </c>
      <c r="G23" s="18" t="e">
        <f>#REF!</f>
        <v>#REF!</v>
      </c>
      <c r="H23" s="26" t="e">
        <f t="shared" si="0"/>
        <v>#REF!</v>
      </c>
      <c r="I23" s="29" t="e">
        <f>F23*I5</f>
        <v>#REF!</v>
      </c>
      <c r="J23" s="29" t="e">
        <f>G23*J5</f>
        <v>#REF!</v>
      </c>
      <c r="K23" s="51" t="e">
        <f t="shared" si="1"/>
        <v>#REF!</v>
      </c>
    </row>
    <row r="24" spans="1:27" x14ac:dyDescent="0.55000000000000004">
      <c r="A24" s="11">
        <v>41292</v>
      </c>
      <c r="B24" s="12"/>
      <c r="C24" s="10">
        <f t="shared" si="2"/>
        <v>0</v>
      </c>
      <c r="D24" s="12" t="s">
        <v>13</v>
      </c>
      <c r="E24" s="17">
        <v>41504</v>
      </c>
      <c r="F24" s="18" t="e">
        <f>#REF!</f>
        <v>#REF!</v>
      </c>
      <c r="G24" s="18" t="e">
        <f>#REF!</f>
        <v>#REF!</v>
      </c>
      <c r="H24" s="26" t="e">
        <f t="shared" si="0"/>
        <v>#REF!</v>
      </c>
      <c r="I24" s="29" t="e">
        <f>F24*I5</f>
        <v>#REF!</v>
      </c>
      <c r="J24" s="29" t="e">
        <f>G24*J5</f>
        <v>#REF!</v>
      </c>
      <c r="K24" s="51" t="e">
        <f t="shared" si="1"/>
        <v>#REF!</v>
      </c>
    </row>
    <row r="25" spans="1:27" x14ac:dyDescent="0.55000000000000004">
      <c r="A25" s="11">
        <v>41293</v>
      </c>
      <c r="B25" s="12"/>
      <c r="C25" s="10">
        <f t="shared" si="2"/>
        <v>0</v>
      </c>
      <c r="D25" s="12" t="s">
        <v>14</v>
      </c>
      <c r="E25" s="17">
        <v>41505</v>
      </c>
      <c r="F25" s="18" t="e">
        <f>#REF!</f>
        <v>#REF!</v>
      </c>
      <c r="G25" s="18" t="e">
        <f>#REF!</f>
        <v>#REF!</v>
      </c>
      <c r="H25" s="26" t="e">
        <f t="shared" si="0"/>
        <v>#REF!</v>
      </c>
      <c r="I25" s="29" t="e">
        <f>F25*I5</f>
        <v>#REF!</v>
      </c>
      <c r="J25" s="29" t="e">
        <f>G25*J5</f>
        <v>#REF!</v>
      </c>
      <c r="K25" s="51" t="e">
        <f t="shared" si="1"/>
        <v>#REF!</v>
      </c>
    </row>
    <row r="26" spans="1:27" x14ac:dyDescent="0.55000000000000004">
      <c r="A26" s="11">
        <v>41294</v>
      </c>
      <c r="B26" s="12"/>
      <c r="C26" s="10">
        <f t="shared" si="2"/>
        <v>0</v>
      </c>
      <c r="D26" s="12" t="s">
        <v>8</v>
      </c>
      <c r="E26" s="17">
        <v>41506</v>
      </c>
      <c r="F26" s="18" t="e">
        <f>#REF!</f>
        <v>#REF!</v>
      </c>
      <c r="G26" s="18" t="e">
        <f>#REF!</f>
        <v>#REF!</v>
      </c>
      <c r="H26" s="26" t="e">
        <f t="shared" si="0"/>
        <v>#REF!</v>
      </c>
      <c r="I26" s="29" t="e">
        <f>F26*I5</f>
        <v>#REF!</v>
      </c>
      <c r="J26" s="29" t="e">
        <f>G26*J5</f>
        <v>#REF!</v>
      </c>
      <c r="K26" s="51" t="e">
        <f t="shared" si="1"/>
        <v>#REF!</v>
      </c>
    </row>
    <row r="27" spans="1:27" x14ac:dyDescent="0.55000000000000004">
      <c r="A27" s="11">
        <v>41295</v>
      </c>
      <c r="B27" s="12"/>
      <c r="C27" s="10">
        <f t="shared" si="2"/>
        <v>0</v>
      </c>
      <c r="D27" s="12" t="s">
        <v>9</v>
      </c>
      <c r="E27" s="17">
        <v>41507</v>
      </c>
      <c r="F27" s="18" t="e">
        <f>#REF!</f>
        <v>#REF!</v>
      </c>
      <c r="G27" s="18" t="e">
        <f>#REF!</f>
        <v>#REF!</v>
      </c>
      <c r="H27" s="26" t="e">
        <f t="shared" si="0"/>
        <v>#REF!</v>
      </c>
      <c r="I27" s="29" t="e">
        <f>F27*I5</f>
        <v>#REF!</v>
      </c>
      <c r="J27" s="29" t="e">
        <f>G27*J5</f>
        <v>#REF!</v>
      </c>
      <c r="K27" s="51" t="e">
        <f t="shared" si="1"/>
        <v>#REF!</v>
      </c>
    </row>
    <row r="28" spans="1:27" x14ac:dyDescent="0.55000000000000004">
      <c r="A28" s="11">
        <v>41296</v>
      </c>
      <c r="B28" s="12"/>
      <c r="C28" s="10">
        <f t="shared" si="2"/>
        <v>0</v>
      </c>
      <c r="D28" s="12" t="s">
        <v>10</v>
      </c>
      <c r="E28" s="17">
        <v>41508</v>
      </c>
      <c r="F28" s="18" t="e">
        <f>#REF!</f>
        <v>#REF!</v>
      </c>
      <c r="G28" s="18" t="e">
        <f>#REF!</f>
        <v>#REF!</v>
      </c>
      <c r="H28" s="26" t="e">
        <f t="shared" si="0"/>
        <v>#REF!</v>
      </c>
      <c r="I28" s="29" t="e">
        <f>F28*I5</f>
        <v>#REF!</v>
      </c>
      <c r="J28" s="29" t="e">
        <f>G28*J5</f>
        <v>#REF!</v>
      </c>
      <c r="K28" s="51" t="e">
        <f t="shared" si="1"/>
        <v>#REF!</v>
      </c>
    </row>
    <row r="29" spans="1:27" x14ac:dyDescent="0.55000000000000004">
      <c r="A29" s="11">
        <v>41297</v>
      </c>
      <c r="B29" s="12"/>
      <c r="C29" s="10">
        <f t="shared" si="2"/>
        <v>0</v>
      </c>
      <c r="D29" s="12" t="s">
        <v>11</v>
      </c>
      <c r="E29" s="17">
        <v>41509</v>
      </c>
      <c r="F29" s="18" t="e">
        <f>#REF!</f>
        <v>#REF!</v>
      </c>
      <c r="G29" s="18" t="e">
        <f>#REF!</f>
        <v>#REF!</v>
      </c>
      <c r="H29" s="26" t="e">
        <f t="shared" si="0"/>
        <v>#REF!</v>
      </c>
      <c r="I29" s="29" t="e">
        <f>F29*I5</f>
        <v>#REF!</v>
      </c>
      <c r="J29" s="29" t="e">
        <f>G29*J5</f>
        <v>#REF!</v>
      </c>
      <c r="K29" s="51" t="e">
        <f t="shared" si="1"/>
        <v>#REF!</v>
      </c>
    </row>
    <row r="30" spans="1:27" x14ac:dyDescent="0.55000000000000004">
      <c r="A30" s="11">
        <v>41298</v>
      </c>
      <c r="B30" s="12"/>
      <c r="C30" s="10">
        <f t="shared" si="2"/>
        <v>0</v>
      </c>
      <c r="D30" s="12" t="s">
        <v>12</v>
      </c>
      <c r="E30" s="17">
        <v>41510</v>
      </c>
      <c r="F30" s="18" t="e">
        <f>#REF!</f>
        <v>#REF!</v>
      </c>
      <c r="G30" s="18" t="e">
        <f>#REF!</f>
        <v>#REF!</v>
      </c>
      <c r="H30" s="26" t="e">
        <f t="shared" si="0"/>
        <v>#REF!</v>
      </c>
      <c r="I30" s="29" t="e">
        <f>F30*I5</f>
        <v>#REF!</v>
      </c>
      <c r="J30" s="29" t="e">
        <f>G30*J5</f>
        <v>#REF!</v>
      </c>
      <c r="K30" s="51" t="e">
        <f t="shared" si="1"/>
        <v>#REF!</v>
      </c>
    </row>
    <row r="31" spans="1:27" x14ac:dyDescent="0.55000000000000004">
      <c r="A31" s="11">
        <v>41299</v>
      </c>
      <c r="B31" s="12"/>
      <c r="C31" s="10">
        <f t="shared" si="2"/>
        <v>0</v>
      </c>
      <c r="D31" s="12" t="s">
        <v>13</v>
      </c>
      <c r="E31" s="17">
        <v>41511</v>
      </c>
      <c r="F31" s="18" t="e">
        <f>#REF!</f>
        <v>#REF!</v>
      </c>
      <c r="G31" s="18" t="e">
        <f>#REF!</f>
        <v>#REF!</v>
      </c>
      <c r="H31" s="26" t="e">
        <f t="shared" si="0"/>
        <v>#REF!</v>
      </c>
      <c r="I31" s="29" t="e">
        <f>F31*I5</f>
        <v>#REF!</v>
      </c>
      <c r="J31" s="29" t="e">
        <f>G31*J5</f>
        <v>#REF!</v>
      </c>
      <c r="K31" s="51" t="e">
        <f t="shared" si="1"/>
        <v>#REF!</v>
      </c>
    </row>
    <row r="32" spans="1:27" x14ac:dyDescent="0.55000000000000004">
      <c r="A32" s="11">
        <v>41300</v>
      </c>
      <c r="B32" s="12"/>
      <c r="C32" s="10">
        <f t="shared" si="2"/>
        <v>0</v>
      </c>
      <c r="D32" s="12" t="s">
        <v>14</v>
      </c>
      <c r="E32" s="17">
        <v>41512</v>
      </c>
      <c r="F32" s="18" t="e">
        <f>#REF!</f>
        <v>#REF!</v>
      </c>
      <c r="G32" s="18" t="e">
        <f>#REF!</f>
        <v>#REF!</v>
      </c>
      <c r="H32" s="26" t="e">
        <f t="shared" si="0"/>
        <v>#REF!</v>
      </c>
      <c r="I32" s="29" t="e">
        <f>F32*I5</f>
        <v>#REF!</v>
      </c>
      <c r="J32" s="29" t="e">
        <f>G32*J5</f>
        <v>#REF!</v>
      </c>
      <c r="K32" s="51" t="e">
        <f t="shared" si="1"/>
        <v>#REF!</v>
      </c>
    </row>
    <row r="33" spans="1:11" x14ac:dyDescent="0.55000000000000004">
      <c r="A33" s="11">
        <v>41301</v>
      </c>
      <c r="B33" s="12"/>
      <c r="C33" s="10">
        <f t="shared" si="2"/>
        <v>0</v>
      </c>
      <c r="D33" s="12" t="s">
        <v>8</v>
      </c>
      <c r="E33" s="17">
        <v>41513</v>
      </c>
      <c r="F33" s="18" t="e">
        <f>#REF!</f>
        <v>#REF!</v>
      </c>
      <c r="G33" s="18" t="e">
        <f>#REF!</f>
        <v>#REF!</v>
      </c>
      <c r="H33" s="26" t="e">
        <f t="shared" si="0"/>
        <v>#REF!</v>
      </c>
      <c r="I33" s="29" t="e">
        <f>F33*I5</f>
        <v>#REF!</v>
      </c>
      <c r="J33" s="29" t="e">
        <f>G33*J5</f>
        <v>#REF!</v>
      </c>
      <c r="K33" s="51" t="e">
        <f t="shared" si="1"/>
        <v>#REF!</v>
      </c>
    </row>
    <row r="34" spans="1:11" x14ac:dyDescent="0.55000000000000004">
      <c r="A34" s="11">
        <v>41302</v>
      </c>
      <c r="B34" s="12"/>
      <c r="C34" s="10">
        <f t="shared" si="2"/>
        <v>0</v>
      </c>
      <c r="D34" s="12" t="s">
        <v>9</v>
      </c>
      <c r="E34" s="17">
        <v>41514</v>
      </c>
      <c r="F34" s="18" t="e">
        <f>#REF!</f>
        <v>#REF!</v>
      </c>
      <c r="G34" s="18" t="e">
        <f>#REF!</f>
        <v>#REF!</v>
      </c>
      <c r="H34" s="26" t="e">
        <f t="shared" si="0"/>
        <v>#REF!</v>
      </c>
      <c r="I34" s="29" t="e">
        <f>F34*I5</f>
        <v>#REF!</v>
      </c>
      <c r="J34" s="29" t="e">
        <f>G34*J5</f>
        <v>#REF!</v>
      </c>
      <c r="K34" s="51" t="e">
        <f t="shared" si="1"/>
        <v>#REF!</v>
      </c>
    </row>
    <row r="35" spans="1:11" x14ac:dyDescent="0.55000000000000004">
      <c r="A35" s="11">
        <v>41303</v>
      </c>
      <c r="B35" s="12"/>
      <c r="C35" s="10">
        <f t="shared" si="2"/>
        <v>0</v>
      </c>
      <c r="D35" s="12" t="s">
        <v>10</v>
      </c>
      <c r="E35" s="17">
        <v>41515</v>
      </c>
      <c r="F35" s="18" t="e">
        <f>#REF!</f>
        <v>#REF!</v>
      </c>
      <c r="G35" s="18" t="e">
        <f>#REF!</f>
        <v>#REF!</v>
      </c>
      <c r="H35" s="26" t="e">
        <f t="shared" si="0"/>
        <v>#REF!</v>
      </c>
      <c r="I35" s="29" t="e">
        <f>F35*I5</f>
        <v>#REF!</v>
      </c>
      <c r="J35" s="29" t="e">
        <f>G35*J5</f>
        <v>#REF!</v>
      </c>
      <c r="K35" s="51" t="e">
        <f t="shared" si="1"/>
        <v>#REF!</v>
      </c>
    </row>
    <row r="36" spans="1:11" x14ac:dyDescent="0.55000000000000004">
      <c r="A36" s="11">
        <v>41304</v>
      </c>
      <c r="B36" s="12"/>
      <c r="C36" s="10">
        <f t="shared" si="2"/>
        <v>0</v>
      </c>
      <c r="D36" s="12" t="s">
        <v>11</v>
      </c>
      <c r="E36" s="17">
        <v>41516</v>
      </c>
      <c r="F36" s="18" t="e">
        <f>#REF!</f>
        <v>#REF!</v>
      </c>
      <c r="G36" s="18" t="e">
        <f>#REF!</f>
        <v>#REF!</v>
      </c>
      <c r="H36" s="26" t="e">
        <f t="shared" si="0"/>
        <v>#REF!</v>
      </c>
      <c r="I36" s="29" t="e">
        <f>F36*I5</f>
        <v>#REF!</v>
      </c>
      <c r="J36" s="29" t="e">
        <f>G36*J5</f>
        <v>#REF!</v>
      </c>
      <c r="K36" s="51" t="e">
        <f t="shared" si="1"/>
        <v>#REF!</v>
      </c>
    </row>
    <row r="37" spans="1:11" x14ac:dyDescent="0.55000000000000004">
      <c r="A37" s="11">
        <v>41305</v>
      </c>
      <c r="B37" s="12"/>
      <c r="C37" s="10">
        <f t="shared" si="2"/>
        <v>0</v>
      </c>
      <c r="D37" s="12" t="s">
        <v>12</v>
      </c>
      <c r="E37" s="17">
        <v>41517</v>
      </c>
      <c r="F37" s="18" t="e">
        <f>#REF!</f>
        <v>#REF!</v>
      </c>
      <c r="G37" s="18" t="e">
        <f>#REF!</f>
        <v>#REF!</v>
      </c>
      <c r="H37" s="26" t="e">
        <f t="shared" ref="H37" si="3">(F37+G37)/24</f>
        <v>#REF!</v>
      </c>
      <c r="I37" s="29" t="e">
        <f>F37*I6</f>
        <v>#REF!</v>
      </c>
      <c r="J37" s="29" t="e">
        <f>G37*J5</f>
        <v>#REF!</v>
      </c>
      <c r="K37" s="51" t="e">
        <f t="shared" ref="K37" si="4">J37+I37</f>
        <v>#REF!</v>
      </c>
    </row>
    <row r="38" spans="1:11" x14ac:dyDescent="0.55000000000000004">
      <c r="A38" s="11"/>
      <c r="B38" s="12"/>
      <c r="C38" s="10"/>
      <c r="D38" s="12"/>
      <c r="E38" s="17"/>
      <c r="F38" s="18"/>
      <c r="G38" s="18"/>
      <c r="H38" s="18"/>
      <c r="I38" s="30"/>
      <c r="J38" s="30"/>
    </row>
    <row r="39" spans="1:11" x14ac:dyDescent="0.55000000000000004">
      <c r="A39" s="11"/>
      <c r="B39" s="2" t="s">
        <v>3</v>
      </c>
      <c r="C39" s="13">
        <f>SUM(C7:C37)</f>
        <v>-14543.800000000001</v>
      </c>
      <c r="D39" s="13"/>
      <c r="E39" s="15" t="s">
        <v>16</v>
      </c>
      <c r="F39" s="18" t="e">
        <f>SUM(F7:F38)</f>
        <v>#REF!</v>
      </c>
      <c r="G39" s="18" t="e">
        <f>SUM(G7:G37)</f>
        <v>#REF!</v>
      </c>
      <c r="H39" s="16"/>
      <c r="I39" s="29" t="e">
        <f>SUM(I7:I38)</f>
        <v>#REF!</v>
      </c>
      <c r="J39" s="29" t="e">
        <f>SUM(J7:J38)</f>
        <v>#REF!</v>
      </c>
    </row>
    <row r="40" spans="1:11" x14ac:dyDescent="0.55000000000000004">
      <c r="A40" s="7"/>
      <c r="B40" s="14" t="s">
        <v>4</v>
      </c>
      <c r="C40" s="13">
        <f>C39/31</f>
        <v>-469.15483870967745</v>
      </c>
      <c r="D40" s="13"/>
      <c r="E40" s="15" t="s">
        <v>7</v>
      </c>
      <c r="F40" s="18" t="e">
        <f>SUM(F7:F39)/26</f>
        <v>#REF!</v>
      </c>
      <c r="G40" s="18" t="e">
        <f>G39/31</f>
        <v>#REF!</v>
      </c>
      <c r="H40" s="18"/>
      <c r="I40" s="30"/>
      <c r="J40" s="30"/>
    </row>
    <row r="41" spans="1:11" x14ac:dyDescent="0.55000000000000004">
      <c r="E41" s="15" t="s">
        <v>15</v>
      </c>
      <c r="F41" s="26" t="e">
        <f>F40/24</f>
        <v>#REF!</v>
      </c>
      <c r="G41" s="26" t="e">
        <f>G40/24</f>
        <v>#REF!</v>
      </c>
      <c r="I41" s="29"/>
      <c r="J41" s="29"/>
    </row>
    <row r="42" spans="1:11" x14ac:dyDescent="0.55000000000000004">
      <c r="E42" s="15" t="s">
        <v>25</v>
      </c>
      <c r="F42" s="26"/>
      <c r="G42" s="26"/>
      <c r="I42" s="29">
        <v>7.88</v>
      </c>
      <c r="J42" s="29">
        <v>11.58</v>
      </c>
    </row>
    <row r="43" spans="1:11" x14ac:dyDescent="0.55000000000000004">
      <c r="I43" s="29"/>
      <c r="J43" s="29"/>
    </row>
    <row r="44" spans="1:11" x14ac:dyDescent="0.55000000000000004">
      <c r="E44" s="32" t="s">
        <v>18</v>
      </c>
      <c r="I44" s="30"/>
      <c r="J44" s="29" t="e">
        <f>J42+I42+J39+I39</f>
        <v>#REF!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42</vt:i4>
      </vt:variant>
    </vt:vector>
  </HeadingPairs>
  <TitlesOfParts>
    <vt:vector size="42" baseType="lpstr">
      <vt:lpstr>Graphik Dez 12</vt:lpstr>
      <vt:lpstr>Graphik Jan 13</vt:lpstr>
      <vt:lpstr>Graphik Feb 13</vt:lpstr>
      <vt:lpstr>Graphik Mär 13</vt:lpstr>
      <vt:lpstr>Graphik Apr 13</vt:lpstr>
      <vt:lpstr>Graphik Mai 13 </vt:lpstr>
      <vt:lpstr>Graphik Juni 13</vt:lpstr>
      <vt:lpstr>Graphik Juli 13</vt:lpstr>
      <vt:lpstr>Graphik Aug 13</vt:lpstr>
      <vt:lpstr>Graphik Sep 13</vt:lpstr>
      <vt:lpstr>Graphik Okt 13</vt:lpstr>
      <vt:lpstr>Graphik Nov 13</vt:lpstr>
      <vt:lpstr>Dezember 13 </vt:lpstr>
      <vt:lpstr>Januar 14</vt:lpstr>
      <vt:lpstr>Februar 14</vt:lpstr>
      <vt:lpstr>März 14 </vt:lpstr>
      <vt:lpstr>April 14 </vt:lpstr>
      <vt:lpstr>Mai 14</vt:lpstr>
      <vt:lpstr>Juni 14</vt:lpstr>
      <vt:lpstr>Juli 14 </vt:lpstr>
      <vt:lpstr>Aug 14</vt:lpstr>
      <vt:lpstr>Sep 14</vt:lpstr>
      <vt:lpstr>Okt 14</vt:lpstr>
      <vt:lpstr>Nov 14</vt:lpstr>
      <vt:lpstr>Dez 14</vt:lpstr>
      <vt:lpstr>Jan 15</vt:lpstr>
      <vt:lpstr>Feb 15 </vt:lpstr>
      <vt:lpstr>Mär 15</vt:lpstr>
      <vt:lpstr>Apr 15</vt:lpstr>
      <vt:lpstr>Mai 15</vt:lpstr>
      <vt:lpstr>Juni 15</vt:lpstr>
      <vt:lpstr>Juli 15 </vt:lpstr>
      <vt:lpstr>Aug. 15 </vt:lpstr>
      <vt:lpstr>Sep. 15</vt:lpstr>
      <vt:lpstr> Okt. 15 </vt:lpstr>
      <vt:lpstr> Nov. 15</vt:lpstr>
      <vt:lpstr>Dez. 15</vt:lpstr>
      <vt:lpstr>Gesamkosten Mon. 13</vt:lpstr>
      <vt:lpstr>Gesamkosten Mon. 14</vt:lpstr>
      <vt:lpstr>Gesamkosten Mon. 15</vt:lpstr>
      <vt:lpstr>Gesamkosten Mon. 16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Farkas</dc:creator>
  <cp:lastModifiedBy>Walter Farkas</cp:lastModifiedBy>
  <cp:lastPrinted>2022-12-16T09:11:49Z</cp:lastPrinted>
  <dcterms:created xsi:type="dcterms:W3CDTF">2012-12-02T10:02:39Z</dcterms:created>
  <dcterms:modified xsi:type="dcterms:W3CDTF">2022-12-16T09:14:26Z</dcterms:modified>
</cp:coreProperties>
</file>